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IR_Documents\Provost\Scorecards\2020-21_Scorecard\"/>
    </mc:Choice>
  </mc:AlternateContent>
  <xr:revisionPtr revIDLastSave="0" documentId="13_ncr:1_{FB2209F6-ED10-4F2F-B700-0C5655E22E9D}" xr6:coauthVersionLast="36" xr6:coauthVersionMax="36" xr10:uidLastSave="{00000000-0000-0000-0000-000000000000}"/>
  <bookViews>
    <workbookView xWindow="0" yWindow="0" windowWidth="28800" windowHeight="11925" tabRatio="663" xr2:uid="{00000000-000D-0000-FFFF-FFFF00000000}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PCS" sheetId="35" r:id="rId7"/>
    <sheet name="GC" sheetId="33" r:id="rId8"/>
    <sheet name="HN" sheetId="34" r:id="rId9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6">PCS!$1:$4</definedName>
    <definedName name="_xlnm.Print_Titles" localSheetId="5">Science!$1:$4</definedName>
  </definedNames>
  <calcPr calcId="191029"/>
</workbook>
</file>

<file path=xl/calcChain.xml><?xml version="1.0" encoding="utf-8"?>
<calcChain xmlns="http://schemas.openxmlformats.org/spreadsheetml/2006/main">
  <c r="V18" i="33" l="1"/>
  <c r="U18" i="33"/>
  <c r="T18" i="33"/>
  <c r="L7" i="33"/>
  <c r="F7" i="33"/>
  <c r="J36" i="33"/>
  <c r="Y46" i="35"/>
  <c r="X46" i="35"/>
  <c r="W46" i="35"/>
  <c r="J36" i="35"/>
  <c r="Y29" i="35"/>
  <c r="X29" i="35"/>
  <c r="W29" i="35"/>
  <c r="T20" i="35"/>
  <c r="J20" i="35"/>
  <c r="T12" i="35"/>
  <c r="J12" i="35"/>
  <c r="Y46" i="31"/>
  <c r="X46" i="31"/>
  <c r="W46" i="31"/>
  <c r="J36" i="31"/>
  <c r="Y29" i="31"/>
  <c r="X29" i="31"/>
  <c r="W29" i="31"/>
  <c r="T20" i="31"/>
  <c r="J20" i="31"/>
  <c r="J12" i="31"/>
  <c r="T12" i="31"/>
  <c r="Y48" i="30"/>
  <c r="X48" i="30"/>
  <c r="W48" i="30"/>
  <c r="J36" i="30"/>
  <c r="Y29" i="30"/>
  <c r="X29" i="30"/>
  <c r="W29" i="30"/>
  <c r="T20" i="30"/>
  <c r="J20" i="30"/>
  <c r="T12" i="30"/>
  <c r="J12" i="30"/>
  <c r="F107" i="29"/>
  <c r="E107" i="29" s="1"/>
  <c r="D107" i="29"/>
  <c r="D109" i="29"/>
  <c r="B109" i="29"/>
  <c r="B107" i="29"/>
  <c r="F98" i="29"/>
  <c r="E98" i="29" s="1"/>
  <c r="F84" i="29"/>
  <c r="E84" i="29" s="1"/>
  <c r="B101" i="29"/>
  <c r="B92" i="29"/>
  <c r="Y47" i="29"/>
  <c r="X47" i="29"/>
  <c r="W47" i="29"/>
  <c r="J36" i="29"/>
  <c r="Y29" i="29"/>
  <c r="X29" i="29"/>
  <c r="W29" i="29"/>
  <c r="T20" i="29"/>
  <c r="J20" i="29"/>
  <c r="T12" i="29"/>
  <c r="J12" i="29"/>
  <c r="E97" i="25"/>
  <c r="C97" i="25"/>
  <c r="L76" i="31"/>
  <c r="L75" i="31"/>
  <c r="L73" i="30"/>
  <c r="L72" i="30"/>
  <c r="L70" i="29"/>
  <c r="L69" i="29"/>
  <c r="L71" i="25"/>
  <c r="L70" i="25"/>
  <c r="Y47" i="25"/>
  <c r="X47" i="25"/>
  <c r="W47" i="25"/>
  <c r="J36" i="25"/>
  <c r="Y29" i="25"/>
  <c r="X29" i="25"/>
  <c r="W29" i="25"/>
  <c r="T20" i="25"/>
  <c r="J20" i="25"/>
  <c r="T12" i="25"/>
  <c r="J12" i="25"/>
  <c r="L70" i="32"/>
  <c r="L69" i="32"/>
  <c r="Y46" i="32"/>
  <c r="X46" i="32"/>
  <c r="W46" i="32"/>
  <c r="J36" i="32"/>
  <c r="Y29" i="32"/>
  <c r="X29" i="32"/>
  <c r="W29" i="32"/>
  <c r="T20" i="32"/>
  <c r="J20" i="32"/>
  <c r="T12" i="32"/>
  <c r="J12" i="32"/>
  <c r="B101" i="24"/>
  <c r="L70" i="24"/>
  <c r="L69" i="24"/>
  <c r="C107" i="29" l="1"/>
  <c r="C98" i="29"/>
  <c r="C84" i="29"/>
  <c r="J36" i="24"/>
  <c r="Y29" i="24"/>
  <c r="X29" i="24"/>
  <c r="W29" i="24"/>
  <c r="Y46" i="24"/>
  <c r="X46" i="24"/>
  <c r="W46" i="24"/>
  <c r="T20" i="24"/>
  <c r="T12" i="24"/>
  <c r="J20" i="24"/>
  <c r="J12" i="24"/>
  <c r="K41" i="33" l="1"/>
  <c r="I41" i="33"/>
  <c r="D101" i="25"/>
  <c r="I36" i="35" l="1"/>
  <c r="I36" i="31"/>
  <c r="I36" i="30"/>
  <c r="I36" i="29"/>
  <c r="V29" i="35"/>
  <c r="U29" i="35"/>
  <c r="T29" i="35"/>
  <c r="V29" i="31"/>
  <c r="U29" i="31"/>
  <c r="T29" i="31"/>
  <c r="V29" i="30"/>
  <c r="U29" i="30"/>
  <c r="T29" i="30"/>
  <c r="V29" i="29"/>
  <c r="U29" i="29"/>
  <c r="T29" i="29"/>
  <c r="S20" i="35"/>
  <c r="S20" i="31"/>
  <c r="S20" i="30"/>
  <c r="S20" i="29"/>
  <c r="I20" i="35"/>
  <c r="I20" i="31"/>
  <c r="I20" i="30"/>
  <c r="I20" i="29"/>
  <c r="K7" i="33"/>
  <c r="E7" i="33"/>
  <c r="S12" i="35"/>
  <c r="I12" i="35"/>
  <c r="S12" i="31"/>
  <c r="I12" i="31"/>
  <c r="S12" i="30"/>
  <c r="I12" i="30"/>
  <c r="S12" i="29"/>
  <c r="I12" i="29"/>
  <c r="M40" i="33"/>
  <c r="M39" i="33"/>
  <c r="L39" i="33" s="1"/>
  <c r="L40" i="33"/>
  <c r="J40" i="33"/>
  <c r="B111" i="31"/>
  <c r="B110" i="31"/>
  <c r="B109" i="31"/>
  <c r="B108" i="31"/>
  <c r="B107" i="31"/>
  <c r="D111" i="31"/>
  <c r="D109" i="31"/>
  <c r="D110" i="31"/>
  <c r="D108" i="31"/>
  <c r="D107" i="31"/>
  <c r="D113" i="31"/>
  <c r="B113" i="31"/>
  <c r="F92" i="31"/>
  <c r="E92" i="31" s="1"/>
  <c r="F91" i="31"/>
  <c r="C91" i="31" s="1"/>
  <c r="F90" i="31"/>
  <c r="C90" i="31" s="1"/>
  <c r="F89" i="31"/>
  <c r="C89" i="31" s="1"/>
  <c r="F88" i="31"/>
  <c r="C88" i="31" s="1"/>
  <c r="J76" i="31"/>
  <c r="J75" i="31"/>
  <c r="J73" i="30"/>
  <c r="J72" i="30"/>
  <c r="J70" i="29"/>
  <c r="J69" i="29"/>
  <c r="J71" i="25"/>
  <c r="J70" i="25"/>
  <c r="S18" i="33"/>
  <c r="R18" i="33"/>
  <c r="Q18" i="33"/>
  <c r="V46" i="35"/>
  <c r="U46" i="35"/>
  <c r="T46" i="35"/>
  <c r="V46" i="31"/>
  <c r="U46" i="31"/>
  <c r="T46" i="31"/>
  <c r="V48" i="30"/>
  <c r="U48" i="30"/>
  <c r="T48" i="30"/>
  <c r="V47" i="29"/>
  <c r="U47" i="29"/>
  <c r="T47" i="29"/>
  <c r="V47" i="25"/>
  <c r="U47" i="25"/>
  <c r="T47" i="25"/>
  <c r="I36" i="25"/>
  <c r="V29" i="25"/>
  <c r="U29" i="25"/>
  <c r="T29" i="25"/>
  <c r="S20" i="25"/>
  <c r="I20" i="25"/>
  <c r="S12" i="25"/>
  <c r="I12" i="25"/>
  <c r="J70" i="32"/>
  <c r="J69" i="32"/>
  <c r="V46" i="32"/>
  <c r="U46" i="32"/>
  <c r="T46" i="32"/>
  <c r="I36" i="32"/>
  <c r="V29" i="32"/>
  <c r="U29" i="32"/>
  <c r="T29" i="32"/>
  <c r="S20" i="32"/>
  <c r="S12" i="32"/>
  <c r="I20" i="32"/>
  <c r="I12" i="32"/>
  <c r="J70" i="24"/>
  <c r="J69" i="24"/>
  <c r="V46" i="24"/>
  <c r="U46" i="24"/>
  <c r="T46" i="24"/>
  <c r="I36" i="24"/>
  <c r="V29" i="24"/>
  <c r="U29" i="24"/>
  <c r="T29" i="24"/>
  <c r="S20" i="24"/>
  <c r="I20" i="24"/>
  <c r="J39" i="33" l="1"/>
  <c r="C92" i="31"/>
  <c r="D106" i="24"/>
  <c r="S12" i="24"/>
  <c r="I12" i="24"/>
  <c r="D113" i="25" l="1"/>
  <c r="B113" i="25"/>
  <c r="D112" i="25"/>
  <c r="B112" i="25"/>
  <c r="D109" i="25"/>
  <c r="B109" i="25"/>
  <c r="D108" i="25"/>
  <c r="B108" i="25"/>
  <c r="F100" i="25"/>
  <c r="C100" i="25" s="1"/>
  <c r="F99" i="25"/>
  <c r="E99" i="25" s="1"/>
  <c r="F98" i="25"/>
  <c r="E98" i="25" s="1"/>
  <c r="F97" i="25"/>
  <c r="E100" i="25" l="1"/>
  <c r="C99" i="25"/>
  <c r="C98" i="25"/>
  <c r="B104" i="31"/>
  <c r="D93" i="31"/>
  <c r="B93" i="31"/>
  <c r="D101" i="24"/>
  <c r="M38" i="33" l="1"/>
  <c r="F106" i="24"/>
  <c r="F83" i="24"/>
  <c r="J38" i="33" l="1"/>
  <c r="L38" i="33"/>
  <c r="E106" i="24"/>
  <c r="C106" i="24"/>
  <c r="E83" i="24"/>
  <c r="C83" i="24"/>
  <c r="S29" i="35"/>
  <c r="R29" i="35"/>
  <c r="Q29" i="35"/>
  <c r="S29" i="31"/>
  <c r="R29" i="31"/>
  <c r="Q29" i="31"/>
  <c r="S29" i="30"/>
  <c r="R29" i="30"/>
  <c r="Q29" i="30"/>
  <c r="S29" i="32"/>
  <c r="S29" i="25"/>
  <c r="S29" i="29"/>
  <c r="R29" i="29"/>
  <c r="Q29" i="29"/>
  <c r="R29" i="25"/>
  <c r="Q29" i="25"/>
  <c r="R29" i="32"/>
  <c r="Q29" i="32"/>
  <c r="S29" i="24"/>
  <c r="R29" i="24"/>
  <c r="Q29" i="24"/>
  <c r="F109" i="25"/>
  <c r="F112" i="25"/>
  <c r="F113" i="25"/>
  <c r="D111" i="25"/>
  <c r="D110" i="25"/>
  <c r="F108" i="25"/>
  <c r="D107" i="25"/>
  <c r="D106" i="25"/>
  <c r="D105" i="25"/>
  <c r="D104" i="25"/>
  <c r="B111" i="25"/>
  <c r="B110" i="25"/>
  <c r="B105" i="25"/>
  <c r="B106" i="25"/>
  <c r="B107" i="25"/>
  <c r="B104" i="25"/>
  <c r="F104" i="25" s="1"/>
  <c r="D112" i="24"/>
  <c r="D111" i="24"/>
  <c r="D110" i="24"/>
  <c r="D109" i="24"/>
  <c r="D108" i="24"/>
  <c r="D107" i="24"/>
  <c r="D105" i="24"/>
  <c r="D104" i="24"/>
  <c r="B105" i="24"/>
  <c r="B107" i="24"/>
  <c r="B108" i="24"/>
  <c r="B109" i="24"/>
  <c r="B110" i="24"/>
  <c r="B111" i="24"/>
  <c r="B112" i="24"/>
  <c r="B104" i="24"/>
  <c r="D90" i="24"/>
  <c r="J7" i="33"/>
  <c r="R12" i="35"/>
  <c r="H12" i="35"/>
  <c r="R12" i="31"/>
  <c r="H12" i="31"/>
  <c r="R12" i="30"/>
  <c r="H12" i="30"/>
  <c r="R12" i="29"/>
  <c r="H12" i="29"/>
  <c r="R12" i="25"/>
  <c r="H12" i="25"/>
  <c r="R12" i="32"/>
  <c r="H12" i="32"/>
  <c r="D7" i="33"/>
  <c r="P18" i="33"/>
  <c r="O18" i="33"/>
  <c r="N18" i="33"/>
  <c r="H36" i="35"/>
  <c r="S46" i="35"/>
  <c r="R46" i="35"/>
  <c r="Q46" i="35"/>
  <c r="S46" i="31"/>
  <c r="R46" i="31"/>
  <c r="Q46" i="31"/>
  <c r="H36" i="31"/>
  <c r="H36" i="30"/>
  <c r="S48" i="30"/>
  <c r="R48" i="30"/>
  <c r="Q48" i="30"/>
  <c r="S47" i="29"/>
  <c r="R47" i="29"/>
  <c r="Q47" i="29"/>
  <c r="H36" i="29"/>
  <c r="S47" i="25"/>
  <c r="R47" i="25"/>
  <c r="Q47" i="25"/>
  <c r="H36" i="25"/>
  <c r="S46" i="32"/>
  <c r="R46" i="32"/>
  <c r="Q46" i="32"/>
  <c r="H36" i="32"/>
  <c r="S46" i="24"/>
  <c r="R20" i="31"/>
  <c r="R20" i="35"/>
  <c r="R20" i="30"/>
  <c r="R20" i="29"/>
  <c r="R20" i="25"/>
  <c r="R20" i="32"/>
  <c r="F111" i="25" l="1"/>
  <c r="E111" i="25" s="1"/>
  <c r="F105" i="25"/>
  <c r="E105" i="25" s="1"/>
  <c r="E113" i="25"/>
  <c r="C113" i="25"/>
  <c r="F110" i="25"/>
  <c r="E110" i="25" s="1"/>
  <c r="D114" i="25"/>
  <c r="C105" i="25"/>
  <c r="C111" i="25"/>
  <c r="E112" i="25"/>
  <c r="C112" i="25"/>
  <c r="B114" i="25"/>
  <c r="E108" i="25"/>
  <c r="C108" i="25"/>
  <c r="F107" i="25"/>
  <c r="E107" i="25" s="1"/>
  <c r="F106" i="25"/>
  <c r="E106" i="25" s="1"/>
  <c r="H20" i="35"/>
  <c r="H20" i="31"/>
  <c r="H20" i="30"/>
  <c r="H20" i="29"/>
  <c r="H20" i="25"/>
  <c r="H20" i="32"/>
  <c r="C110" i="25" l="1"/>
  <c r="C106" i="25"/>
  <c r="C107" i="25"/>
  <c r="F83" i="30"/>
  <c r="F82" i="30"/>
  <c r="F103" i="31"/>
  <c r="F102" i="31"/>
  <c r="F101" i="31"/>
  <c r="F100" i="31"/>
  <c r="F99" i="31"/>
  <c r="F98" i="31"/>
  <c r="F97" i="31"/>
  <c r="F96" i="31"/>
  <c r="F87" i="31"/>
  <c r="C87" i="31" s="1"/>
  <c r="G76" i="31"/>
  <c r="G75" i="31"/>
  <c r="G73" i="30"/>
  <c r="G72" i="30"/>
  <c r="F82" i="35"/>
  <c r="M37" i="33"/>
  <c r="M36" i="33"/>
  <c r="M35" i="33"/>
  <c r="M34" i="33"/>
  <c r="F31" i="34"/>
  <c r="F100" i="29"/>
  <c r="F99" i="29"/>
  <c r="F97" i="29"/>
  <c r="F96" i="29"/>
  <c r="F95" i="29"/>
  <c r="F82" i="29"/>
  <c r="F83" i="29"/>
  <c r="F85" i="29"/>
  <c r="F86" i="29"/>
  <c r="F87" i="29"/>
  <c r="F88" i="29"/>
  <c r="F89" i="29"/>
  <c r="F90" i="29"/>
  <c r="F91" i="29"/>
  <c r="F81" i="29"/>
  <c r="D101" i="29"/>
  <c r="G70" i="29"/>
  <c r="G69" i="29"/>
  <c r="F89" i="25"/>
  <c r="F88" i="25"/>
  <c r="F87" i="25"/>
  <c r="F86" i="25"/>
  <c r="F85" i="25"/>
  <c r="F84" i="25"/>
  <c r="F83" i="25"/>
  <c r="F82" i="25"/>
  <c r="G71" i="25"/>
  <c r="G70" i="25"/>
  <c r="F89" i="32"/>
  <c r="F88" i="32"/>
  <c r="E88" i="32" s="1"/>
  <c r="F84" i="32"/>
  <c r="F83" i="32"/>
  <c r="F82" i="32"/>
  <c r="F81" i="32"/>
  <c r="B93" i="32"/>
  <c r="B94" i="32"/>
  <c r="B95" i="32"/>
  <c r="B96" i="32"/>
  <c r="G70" i="32"/>
  <c r="G69" i="32"/>
  <c r="R46" i="24"/>
  <c r="Q46" i="24"/>
  <c r="H36" i="24"/>
  <c r="R20" i="24"/>
  <c r="H20" i="24"/>
  <c r="R12" i="24"/>
  <c r="H12" i="24"/>
  <c r="F112" i="24"/>
  <c r="F111" i="24"/>
  <c r="F110" i="24"/>
  <c r="F109" i="24"/>
  <c r="F108" i="24"/>
  <c r="F107" i="24"/>
  <c r="F105" i="24"/>
  <c r="F104" i="24"/>
  <c r="F100" i="24"/>
  <c r="F99" i="24"/>
  <c r="F98" i="24"/>
  <c r="F97" i="24"/>
  <c r="F96" i="24"/>
  <c r="F95" i="24"/>
  <c r="F94" i="24"/>
  <c r="F93" i="24"/>
  <c r="F82" i="24"/>
  <c r="F84" i="24"/>
  <c r="F85" i="24"/>
  <c r="F86" i="24"/>
  <c r="F87" i="24"/>
  <c r="F88" i="24"/>
  <c r="F89" i="24"/>
  <c r="F81" i="24"/>
  <c r="G70" i="24"/>
  <c r="G69" i="24"/>
  <c r="M41" i="33" l="1"/>
  <c r="J35" i="33"/>
  <c r="L35" i="33"/>
  <c r="L36" i="33"/>
  <c r="J37" i="33"/>
  <c r="L37" i="33"/>
  <c r="F90" i="25"/>
  <c r="C98" i="31"/>
  <c r="E98" i="31"/>
  <c r="E100" i="31"/>
  <c r="C100" i="31"/>
  <c r="C101" i="31"/>
  <c r="E101" i="31"/>
  <c r="C99" i="31"/>
  <c r="E99" i="31"/>
  <c r="C102" i="31"/>
  <c r="E102" i="31"/>
  <c r="C103" i="31"/>
  <c r="E103" i="31"/>
  <c r="C97" i="31"/>
  <c r="E97" i="31"/>
  <c r="F93" i="31"/>
  <c r="E91" i="31"/>
  <c r="E90" i="31"/>
  <c r="E89" i="31"/>
  <c r="E88" i="31"/>
  <c r="E95" i="29"/>
  <c r="C95" i="29"/>
  <c r="C96" i="29"/>
  <c r="E96" i="29"/>
  <c r="E97" i="29"/>
  <c r="C97" i="29"/>
  <c r="E99" i="29"/>
  <c r="C99" i="29"/>
  <c r="E100" i="29"/>
  <c r="C100" i="29"/>
  <c r="F92" i="29"/>
  <c r="C90" i="29"/>
  <c r="E90" i="29"/>
  <c r="E89" i="29"/>
  <c r="C89" i="29"/>
  <c r="E88" i="29"/>
  <c r="C88" i="29"/>
  <c r="E87" i="29"/>
  <c r="C87" i="29"/>
  <c r="E86" i="29"/>
  <c r="C86" i="29"/>
  <c r="E85" i="29"/>
  <c r="C85" i="29"/>
  <c r="E83" i="29"/>
  <c r="C83" i="29"/>
  <c r="C91" i="29"/>
  <c r="E91" i="29"/>
  <c r="E82" i="29"/>
  <c r="C82" i="29"/>
  <c r="E89" i="32"/>
  <c r="C89" i="32"/>
  <c r="C82" i="32"/>
  <c r="E82" i="32"/>
  <c r="C83" i="32"/>
  <c r="E83" i="32"/>
  <c r="C84" i="32"/>
  <c r="E84" i="32"/>
  <c r="E99" i="24"/>
  <c r="C99" i="24"/>
  <c r="C95" i="24"/>
  <c r="E95" i="24"/>
  <c r="C96" i="24"/>
  <c r="E96" i="24"/>
  <c r="C97" i="24"/>
  <c r="E97" i="24"/>
  <c r="C98" i="24"/>
  <c r="E98" i="24"/>
  <c r="F101" i="24"/>
  <c r="C93" i="24"/>
  <c r="C100" i="24"/>
  <c r="E100" i="24"/>
  <c r="E94" i="24"/>
  <c r="C94" i="24"/>
  <c r="E112" i="24"/>
  <c r="C112" i="24"/>
  <c r="E89" i="24"/>
  <c r="C89" i="24"/>
  <c r="E88" i="24"/>
  <c r="C88" i="24"/>
  <c r="E107" i="24"/>
  <c r="C107" i="24"/>
  <c r="E87" i="24"/>
  <c r="C87" i="24"/>
  <c r="E108" i="24"/>
  <c r="C108" i="24"/>
  <c r="E86" i="24"/>
  <c r="C86" i="24"/>
  <c r="E109" i="24"/>
  <c r="C109" i="24"/>
  <c r="E85" i="24"/>
  <c r="C85" i="24"/>
  <c r="E110" i="24"/>
  <c r="C110" i="24"/>
  <c r="C84" i="24"/>
  <c r="E84" i="24"/>
  <c r="E111" i="24"/>
  <c r="C111" i="24"/>
  <c r="F113" i="24"/>
  <c r="E82" i="24"/>
  <c r="C82" i="24"/>
  <c r="E105" i="24"/>
  <c r="C105" i="24"/>
  <c r="F90" i="24"/>
  <c r="E93" i="31" l="1"/>
  <c r="C93" i="31"/>
  <c r="C101" i="24"/>
  <c r="E101" i="24"/>
  <c r="F83" i="35"/>
  <c r="B83" i="35"/>
  <c r="E82" i="35"/>
  <c r="C82" i="35"/>
  <c r="F114" i="29"/>
  <c r="F113" i="29"/>
  <c r="F112" i="29"/>
  <c r="F111" i="29"/>
  <c r="F110" i="29"/>
  <c r="F109" i="29"/>
  <c r="F108" i="29"/>
  <c r="F106" i="29"/>
  <c r="F105" i="29"/>
  <c r="F104" i="29"/>
  <c r="B112" i="29"/>
  <c r="B111" i="29"/>
  <c r="B106" i="29"/>
  <c r="B108" i="29"/>
  <c r="B105" i="29"/>
  <c r="B110" i="29"/>
  <c r="B113" i="29"/>
  <c r="B114" i="29"/>
  <c r="C114" i="29" s="1"/>
  <c r="G36" i="35"/>
  <c r="J29" i="30"/>
  <c r="C112" i="29" l="1"/>
  <c r="C111" i="29"/>
  <c r="C110" i="29"/>
  <c r="C109" i="29"/>
  <c r="D113" i="29"/>
  <c r="E113" i="29" s="1"/>
  <c r="C113" i="29"/>
  <c r="F115" i="29"/>
  <c r="C105" i="29"/>
  <c r="C108" i="29"/>
  <c r="C106" i="29"/>
  <c r="C83" i="35"/>
  <c r="D83" i="35"/>
  <c r="E83" i="35" s="1"/>
  <c r="D112" i="29"/>
  <c r="E112" i="29" s="1"/>
  <c r="D111" i="29"/>
  <c r="E111" i="29" s="1"/>
  <c r="D114" i="29"/>
  <c r="E114" i="29" s="1"/>
  <c r="E109" i="29"/>
  <c r="D106" i="29"/>
  <c r="E106" i="29" s="1"/>
  <c r="D108" i="29"/>
  <c r="E108" i="29" s="1"/>
  <c r="D110" i="29"/>
  <c r="E110" i="29" s="1"/>
  <c r="D105" i="29"/>
  <c r="E105" i="29" s="1"/>
  <c r="P46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F36" i="35"/>
  <c r="E36" i="35"/>
  <c r="D36" i="35"/>
  <c r="C36" i="35"/>
  <c r="B36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Q20" i="35"/>
  <c r="P20" i="35"/>
  <c r="O20" i="35"/>
  <c r="N20" i="35"/>
  <c r="M20" i="35"/>
  <c r="L20" i="35"/>
  <c r="G20" i="35"/>
  <c r="F20" i="35"/>
  <c r="E20" i="35"/>
  <c r="D20" i="35"/>
  <c r="C20" i="35"/>
  <c r="B20" i="35"/>
  <c r="Q12" i="35"/>
  <c r="P12" i="35"/>
  <c r="O12" i="35"/>
  <c r="N12" i="35"/>
  <c r="M12" i="35"/>
  <c r="L12" i="35"/>
  <c r="G12" i="35"/>
  <c r="F12" i="35"/>
  <c r="E12" i="35"/>
  <c r="D12" i="35"/>
  <c r="C12" i="35"/>
  <c r="B12" i="35"/>
  <c r="M18" i="33"/>
  <c r="L18" i="33"/>
  <c r="K18" i="33"/>
  <c r="I7" i="33"/>
  <c r="C7" i="33"/>
  <c r="B25" i="29"/>
  <c r="O10" i="29"/>
  <c r="E10" i="29"/>
  <c r="P10" i="24"/>
  <c r="O10" i="24"/>
  <c r="M10" i="24"/>
  <c r="L10" i="24"/>
  <c r="F10" i="24"/>
  <c r="E10" i="24"/>
  <c r="C10" i="24"/>
  <c r="B10" i="24"/>
  <c r="B104" i="29" l="1"/>
  <c r="F101" i="29"/>
  <c r="F32" i="34" l="1"/>
  <c r="B32" i="34"/>
  <c r="E31" i="34"/>
  <c r="C31" i="34"/>
  <c r="L34" i="33"/>
  <c r="J34" i="33"/>
  <c r="J41" i="33" l="1"/>
  <c r="C32" i="34"/>
  <c r="D32" i="34"/>
  <c r="E32" i="34" s="1"/>
  <c r="L41" i="33"/>
  <c r="I18" i="33"/>
  <c r="J18" i="33"/>
  <c r="H18" i="33"/>
  <c r="G18" i="33"/>
  <c r="F18" i="33"/>
  <c r="E18" i="33"/>
  <c r="D18" i="33"/>
  <c r="C18" i="33"/>
  <c r="B18" i="33"/>
  <c r="H7" i="33"/>
  <c r="B7" i="33"/>
  <c r="P29" i="31"/>
  <c r="P29" i="30"/>
  <c r="P29" i="29"/>
  <c r="P29" i="25"/>
  <c r="P29" i="32"/>
  <c r="P29" i="24"/>
  <c r="F114" i="31"/>
  <c r="F112" i="31"/>
  <c r="B114" i="31"/>
  <c r="C114" i="31" s="1"/>
  <c r="B112" i="31"/>
  <c r="F113" i="31"/>
  <c r="F111" i="31"/>
  <c r="F110" i="31"/>
  <c r="F109" i="31"/>
  <c r="F108" i="31"/>
  <c r="F107" i="31"/>
  <c r="C112" i="31" l="1"/>
  <c r="C111" i="31"/>
  <c r="C113" i="31"/>
  <c r="C108" i="31"/>
  <c r="B115" i="31"/>
  <c r="C109" i="31"/>
  <c r="F115" i="31"/>
  <c r="C110" i="31"/>
  <c r="D114" i="31"/>
  <c r="E114" i="31" s="1"/>
  <c r="E109" i="31"/>
  <c r="E110" i="31"/>
  <c r="E108" i="31"/>
  <c r="D112" i="31"/>
  <c r="E112" i="31" s="1"/>
  <c r="E113" i="31"/>
  <c r="E111" i="31"/>
  <c r="F85" i="30"/>
  <c r="B85" i="30"/>
  <c r="D104" i="29"/>
  <c r="E104" i="29" s="1"/>
  <c r="C104" i="29"/>
  <c r="B101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9" i="31"/>
  <c r="C29" i="31"/>
  <c r="B29" i="31"/>
  <c r="P20" i="31"/>
  <c r="O20" i="31"/>
  <c r="N20" i="31"/>
  <c r="M20" i="31"/>
  <c r="L20" i="31"/>
  <c r="F20" i="31"/>
  <c r="E20" i="31"/>
  <c r="D20" i="31"/>
  <c r="C20" i="31"/>
  <c r="B20" i="31"/>
  <c r="P12" i="31"/>
  <c r="O12" i="31"/>
  <c r="N12" i="31"/>
  <c r="M12" i="31"/>
  <c r="L12" i="31"/>
  <c r="F12" i="31"/>
  <c r="E12" i="31"/>
  <c r="D12" i="31"/>
  <c r="C12" i="31"/>
  <c r="B12" i="31"/>
  <c r="M48" i="30"/>
  <c r="L48" i="30"/>
  <c r="K48" i="30"/>
  <c r="J48" i="30"/>
  <c r="I48" i="30"/>
  <c r="H48" i="30"/>
  <c r="G48" i="30"/>
  <c r="F48" i="30"/>
  <c r="E48" i="30"/>
  <c r="D48" i="30"/>
  <c r="C48" i="30"/>
  <c r="B48" i="30"/>
  <c r="F36" i="30"/>
  <c r="E36" i="30"/>
  <c r="D36" i="30"/>
  <c r="C36" i="30"/>
  <c r="B36" i="30"/>
  <c r="L29" i="30"/>
  <c r="K29" i="30"/>
  <c r="I29" i="30"/>
  <c r="H29" i="30"/>
  <c r="G29" i="30"/>
  <c r="F29" i="30"/>
  <c r="E29" i="30"/>
  <c r="D29" i="30"/>
  <c r="C29" i="30"/>
  <c r="B29" i="30"/>
  <c r="P20" i="30"/>
  <c r="O20" i="30"/>
  <c r="N20" i="30"/>
  <c r="M20" i="30"/>
  <c r="L20" i="30"/>
  <c r="F20" i="30"/>
  <c r="E20" i="30"/>
  <c r="D20" i="30"/>
  <c r="C20" i="30"/>
  <c r="B20" i="30"/>
  <c r="P12" i="30"/>
  <c r="O12" i="30"/>
  <c r="N12" i="30"/>
  <c r="M12" i="30"/>
  <c r="L12" i="30"/>
  <c r="F12" i="30"/>
  <c r="E12" i="30"/>
  <c r="D12" i="30"/>
  <c r="C12" i="30"/>
  <c r="B12" i="30"/>
  <c r="M47" i="29"/>
  <c r="L47" i="29"/>
  <c r="K47" i="29"/>
  <c r="J47" i="29"/>
  <c r="I47" i="29"/>
  <c r="H47" i="29"/>
  <c r="G47" i="29"/>
  <c r="F47" i="29"/>
  <c r="E47" i="29"/>
  <c r="D47" i="29"/>
  <c r="C47" i="29"/>
  <c r="B47" i="29"/>
  <c r="L29" i="29"/>
  <c r="K29" i="29"/>
  <c r="J29" i="29"/>
  <c r="I29" i="29"/>
  <c r="H29" i="29"/>
  <c r="G29" i="29"/>
  <c r="F29" i="29"/>
  <c r="E29" i="29"/>
  <c r="D29" i="29"/>
  <c r="C29" i="29"/>
  <c r="B29" i="29"/>
  <c r="F36" i="29"/>
  <c r="E36" i="29"/>
  <c r="D36" i="29"/>
  <c r="C36" i="29"/>
  <c r="B36" i="29"/>
  <c r="P20" i="29"/>
  <c r="O20" i="29"/>
  <c r="N20" i="29"/>
  <c r="M20" i="29"/>
  <c r="L20" i="29"/>
  <c r="F20" i="29"/>
  <c r="E20" i="29"/>
  <c r="D20" i="29"/>
  <c r="C20" i="29"/>
  <c r="B20" i="29"/>
  <c r="O12" i="29"/>
  <c r="N12" i="29"/>
  <c r="M12" i="29"/>
  <c r="L12" i="29"/>
  <c r="P12" i="29"/>
  <c r="E12" i="29"/>
  <c r="D12" i="29"/>
  <c r="C12" i="29"/>
  <c r="B12" i="29"/>
  <c r="F12" i="29"/>
  <c r="D115" i="31" l="1"/>
  <c r="D85" i="30"/>
  <c r="F96" i="32"/>
  <c r="F95" i="32"/>
  <c r="F94" i="32"/>
  <c r="F93" i="32"/>
  <c r="D93" i="32" l="1"/>
  <c r="E93" i="32" s="1"/>
  <c r="C93" i="32"/>
  <c r="D94" i="32"/>
  <c r="E94" i="32" s="1"/>
  <c r="C94" i="32"/>
  <c r="D95" i="32"/>
  <c r="E95" i="32" s="1"/>
  <c r="C95" i="32"/>
  <c r="D96" i="32"/>
  <c r="E96" i="32" s="1"/>
  <c r="C96" i="32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P20" i="24"/>
  <c r="O20" i="24"/>
  <c r="N20" i="24"/>
  <c r="M20" i="24"/>
  <c r="L20" i="24"/>
  <c r="F20" i="24"/>
  <c r="E20" i="24"/>
  <c r="D20" i="24"/>
  <c r="C20" i="24"/>
  <c r="B20" i="24"/>
  <c r="O12" i="24"/>
  <c r="P12" i="24"/>
  <c r="N12" i="24"/>
  <c r="M12" i="24"/>
  <c r="L12" i="24"/>
  <c r="E12" i="24"/>
  <c r="F12" i="24"/>
  <c r="D12" i="24"/>
  <c r="C12" i="24"/>
  <c r="B12" i="24"/>
  <c r="E107" i="31" l="1"/>
  <c r="C107" i="31"/>
  <c r="E96" i="31"/>
  <c r="C96" i="31"/>
  <c r="E87" i="31"/>
  <c r="E81" i="29"/>
  <c r="C81" i="29"/>
  <c r="C88" i="32"/>
  <c r="E81" i="32"/>
  <c r="C81" i="32"/>
  <c r="E104" i="24"/>
  <c r="C104" i="24"/>
  <c r="E93" i="24"/>
  <c r="C81" i="24"/>
  <c r="E81" i="24"/>
  <c r="D90" i="32" l="1"/>
  <c r="F90" i="32"/>
  <c r="B90" i="32"/>
  <c r="Q12" i="30" l="1"/>
  <c r="Q12" i="29"/>
  <c r="G12" i="24"/>
  <c r="P46" i="31"/>
  <c r="O46" i="31"/>
  <c r="N46" i="31"/>
  <c r="G36" i="31"/>
  <c r="O29" i="31"/>
  <c r="N29" i="31"/>
  <c r="M29" i="31"/>
  <c r="Q20" i="31"/>
  <c r="Q12" i="31"/>
  <c r="G20" i="31"/>
  <c r="G12" i="31"/>
  <c r="P48" i="30"/>
  <c r="O48" i="30"/>
  <c r="N48" i="30"/>
  <c r="G36" i="30"/>
  <c r="O29" i="30"/>
  <c r="N29" i="30"/>
  <c r="M29" i="30"/>
  <c r="Q20" i="30"/>
  <c r="G20" i="30"/>
  <c r="G12" i="30"/>
  <c r="P47" i="29"/>
  <c r="O47" i="29"/>
  <c r="N47" i="29"/>
  <c r="G36" i="29"/>
  <c r="O29" i="29"/>
  <c r="N29" i="29"/>
  <c r="M29" i="29"/>
  <c r="Q20" i="29"/>
  <c r="G20" i="29"/>
  <c r="G12" i="29"/>
  <c r="P47" i="25"/>
  <c r="O47" i="25"/>
  <c r="N47" i="25"/>
  <c r="G36" i="25"/>
  <c r="O29" i="25"/>
  <c r="N29" i="25"/>
  <c r="M29" i="25"/>
  <c r="Q20" i="25"/>
  <c r="Q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Q20" i="32"/>
  <c r="Q12" i="32"/>
  <c r="G20" i="32"/>
  <c r="G12" i="32"/>
  <c r="O29" i="24"/>
  <c r="N29" i="24"/>
  <c r="G36" i="24"/>
  <c r="M29" i="24"/>
  <c r="Q20" i="24"/>
  <c r="Q12" i="24"/>
  <c r="G20" i="24"/>
  <c r="F97" i="32" l="1"/>
  <c r="B97" i="32"/>
  <c r="F85" i="32"/>
  <c r="B85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P20" i="32"/>
  <c r="O20" i="32"/>
  <c r="N20" i="32"/>
  <c r="M20" i="32"/>
  <c r="L20" i="32"/>
  <c r="F20" i="32"/>
  <c r="E20" i="32"/>
  <c r="D20" i="32"/>
  <c r="C20" i="32"/>
  <c r="B20" i="32"/>
  <c r="P12" i="32"/>
  <c r="L12" i="32"/>
  <c r="F12" i="32"/>
  <c r="O12" i="32"/>
  <c r="N12" i="32"/>
  <c r="M12" i="32"/>
  <c r="E12" i="32"/>
  <c r="D12" i="32"/>
  <c r="C12" i="32"/>
  <c r="B12" i="32"/>
  <c r="F104" i="31"/>
  <c r="D76" i="31"/>
  <c r="D75" i="31"/>
  <c r="C85" i="30"/>
  <c r="C83" i="30"/>
  <c r="C82" i="30"/>
  <c r="E85" i="30"/>
  <c r="E83" i="30"/>
  <c r="E82" i="30"/>
  <c r="D73" i="30"/>
  <c r="B90" i="25"/>
  <c r="F36" i="25"/>
  <c r="L29" i="25"/>
  <c r="K29" i="25"/>
  <c r="J29" i="25"/>
  <c r="I29" i="25"/>
  <c r="P20" i="25"/>
  <c r="P12" i="25"/>
  <c r="F20" i="25"/>
  <c r="F12" i="25"/>
  <c r="B113" i="24"/>
  <c r="C113" i="24" s="1"/>
  <c r="B90" i="24"/>
  <c r="B115" i="29"/>
  <c r="D72" i="30"/>
  <c r="D70" i="29"/>
  <c r="D69" i="29"/>
  <c r="D71" i="25"/>
  <c r="D70" i="25"/>
  <c r="D36" i="25"/>
  <c r="H29" i="25"/>
  <c r="G29" i="25"/>
  <c r="F29" i="25"/>
  <c r="E29" i="25"/>
  <c r="D29" i="25"/>
  <c r="C29" i="25"/>
  <c r="B29" i="25"/>
  <c r="O20" i="25"/>
  <c r="N20" i="25"/>
  <c r="M20" i="25"/>
  <c r="L20" i="25"/>
  <c r="E20" i="25"/>
  <c r="D20" i="25"/>
  <c r="C20" i="25"/>
  <c r="B20" i="25"/>
  <c r="O12" i="25"/>
  <c r="N12" i="25"/>
  <c r="M12" i="25"/>
  <c r="L12" i="25"/>
  <c r="E12" i="25"/>
  <c r="D12" i="25"/>
  <c r="C12" i="25"/>
  <c r="B12" i="25"/>
  <c r="E36" i="25"/>
  <c r="C36" i="25"/>
  <c r="B36" i="25"/>
  <c r="C115" i="31" l="1"/>
  <c r="C104" i="31"/>
  <c r="C101" i="29"/>
  <c r="C97" i="32"/>
  <c r="C85" i="32"/>
  <c r="C90" i="24"/>
  <c r="C115" i="29"/>
  <c r="D113" i="24"/>
  <c r="E113" i="24" s="1"/>
  <c r="C90" i="32"/>
  <c r="E90" i="24"/>
  <c r="E115" i="31"/>
  <c r="D104" i="31"/>
  <c r="E104" i="31" s="1"/>
  <c r="C92" i="29"/>
  <c r="E101" i="29"/>
  <c r="D115" i="29"/>
  <c r="E115" i="29" s="1"/>
  <c r="D92" i="29"/>
  <c r="E92" i="29" s="1"/>
  <c r="D97" i="32"/>
  <c r="E97" i="32" s="1"/>
  <c r="D85" i="32"/>
  <c r="E85" i="32" s="1"/>
  <c r="E90" i="32"/>
  <c r="C87" i="25" l="1"/>
  <c r="C86" i="25"/>
  <c r="E82" i="25"/>
  <c r="D90" i="25"/>
  <c r="C82" i="25"/>
  <c r="E85" i="25"/>
  <c r="C84" i="25"/>
  <c r="E84" i="25"/>
  <c r="E86" i="25"/>
  <c r="E83" i="25"/>
  <c r="C83" i="25"/>
  <c r="C90" i="25" l="1"/>
  <c r="E87" i="25"/>
  <c r="C85" i="25"/>
  <c r="E88" i="25"/>
  <c r="C88" i="25"/>
  <c r="E90" i="25" l="1"/>
  <c r="F96" i="25"/>
  <c r="F94" i="25"/>
  <c r="F95" i="25"/>
  <c r="F93" i="25"/>
  <c r="F101" i="25" l="1"/>
  <c r="C101" i="25" s="1"/>
  <c r="C94" i="25"/>
  <c r="E94" i="25"/>
  <c r="C95" i="25"/>
  <c r="E95" i="25"/>
  <c r="C96" i="25"/>
  <c r="E96" i="25"/>
  <c r="E93" i="25"/>
  <c r="C93" i="25"/>
  <c r="E101" i="25" l="1"/>
  <c r="C104" i="25"/>
  <c r="F114" i="25"/>
  <c r="C114" i="25" s="1"/>
  <c r="E114" i="25" l="1"/>
  <c r="E104" i="25"/>
</calcChain>
</file>

<file path=xl/sharedStrings.xml><?xml version="1.0" encoding="utf-8"?>
<sst xmlns="http://schemas.openxmlformats.org/spreadsheetml/2006/main" count="2152" uniqueCount="433">
  <si>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</si>
  <si>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</si>
  <si>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</si>
  <si>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</si>
  <si>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</si>
  <si>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</si>
  <si>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</si>
  <si>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</si>
  <si>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</si>
  <si>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</si>
  <si>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</si>
  <si>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</si>
  <si>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</si>
  <si>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</si>
  <si>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</si>
  <si>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</si>
  <si>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</si>
  <si>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</si>
  <si>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</si>
  <si>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</si>
  <si>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</si>
  <si>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</si>
  <si>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</si>
  <si>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</si>
  <si>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</si>
  <si>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</si>
  <si>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</si>
  <si>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</si>
  <si>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</si>
  <si>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</si>
  <si>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</si>
  <si>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</si>
  <si>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</si>
  <si>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</si>
  <si>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</si>
  <si>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</si>
  <si>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</si>
  <si>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</si>
  <si>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</si>
  <si>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</si>
  <si>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</si>
  <si>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</si>
  <si>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</si>
  <si>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</si>
  <si>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</si>
  <si>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</si>
  <si>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</si>
  <si>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</si>
  <si>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</si>
  <si>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</si>
  <si>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</si>
  <si>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</si>
  <si>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</si>
  <si>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</si>
  <si>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</si>
  <si>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</si>
  <si>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</si>
  <si>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</si>
  <si>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</si>
  <si>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</si>
  <si>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</si>
  <si>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</si>
  <si>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</si>
  <si>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</si>
  <si>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</si>
  <si>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</si>
  <si>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</si>
  <si>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</si>
  <si>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</si>
  <si>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</si>
  <si>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</si>
  <si>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</si>
  <si>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</si>
  <si>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</si>
  <si>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</si>
  <si>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</si>
  <si>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</si>
  <si>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</si>
  <si>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</si>
  <si>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</si>
  <si>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</si>
  <si>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</si>
  <si>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</si>
  <si>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</si>
  <si>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</si>
  <si>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</si>
  <si>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</si>
  <si>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</si>
  <si>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</si>
  <si>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</si>
  <si>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</si>
  <si>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</si>
  <si>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</si>
  <si>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</si>
  <si>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</si>
  <si>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</si>
  <si>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</si>
  <si>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</si>
  <si>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</si>
  <si>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</si>
  <si>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</si>
  <si>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</si>
  <si>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</si>
  <si>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</si>
  <si>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</si>
  <si>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</si>
  <si>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</si>
  <si>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</si>
  <si>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</si>
  <si>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</si>
  <si>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</si>
  <si>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</si>
  <si>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</si>
  <si>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</si>
  <si>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</si>
  <si>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</si>
  <si>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</si>
  <si>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</si>
  <si>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</si>
  <si>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</si>
  <si>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</si>
  <si>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</si>
  <si>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</si>
  <si>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</si>
  <si>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</si>
  <si>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</si>
  <si>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</si>
  <si>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</si>
  <si>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</si>
  <si>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</si>
  <si>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</si>
  <si>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</si>
  <si>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</si>
  <si>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</si>
  <si>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</si>
  <si>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</si>
  <si>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</si>
  <si>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</si>
  <si>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</si>
  <si>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</si>
  <si>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</si>
  <si>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</si>
  <si>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</si>
  <si>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</si>
  <si>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</si>
  <si>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</si>
  <si>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</si>
  <si>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</si>
  <si>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</si>
  <si>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</si>
  <si>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</si>
  <si>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</si>
  <si>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(107)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</si>
  <si>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</si>
  <si>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</si>
  <si>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</si>
  <si>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</si>
  <si>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</si>
  <si>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</si>
  <si>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</si>
  <si>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</si>
  <si>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</si>
  <si>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</si>
  <si>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</si>
  <si>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</si>
  <si>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</si>
  <si>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</si>
  <si>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</si>
  <si>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</si>
  <si>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</si>
  <si>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</si>
  <si>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</si>
  <si>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</si>
  <si>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</si>
  <si>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</si>
  <si>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</si>
  <si>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</si>
  <si>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</si>
  <si>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</si>
  <si>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</si>
  <si>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</si>
  <si>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</si>
  <si>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</si>
  <si>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</si>
  <si>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</si>
  <si>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</si>
  <si>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</si>
  <si>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</si>
  <si>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</si>
  <si>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</si>
  <si>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</si>
  <si>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</si>
  <si>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</si>
  <si>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</si>
  <si>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</si>
  <si>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</si>
  <si>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</si>
  <si>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</si>
  <si>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</si>
  <si>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</si>
  <si>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</si>
  <si>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</si>
  <si>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</si>
  <si>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</si>
  <si>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</si>
  <si>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</si>
  <si>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</si>
  <si>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</si>
  <si>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</si>
  <si>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</si>
  <si>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</si>
  <si>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</si>
  <si>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</si>
  <si>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</si>
  <si>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</si>
  <si>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</si>
  <si>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</si>
  <si>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</si>
  <si>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</si>
  <si>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</si>
  <si>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26.3 (99)</t>
  </si>
  <si>
    <t>506 (35)</t>
  </si>
  <si>
    <t>1111 (13)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</si>
  <si>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</si>
  <si>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</si>
  <si>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</si>
  <si>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</si>
  <si>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</si>
  <si>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</si>
  <si>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</si>
  <si>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</si>
  <si>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</si>
  <si>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</si>
  <si>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</si>
  <si>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</si>
  <si>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</si>
  <si>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</si>
  <si>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</si>
  <si>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</si>
  <si>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</si>
  <si>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</si>
  <si>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</si>
  <si>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</si>
  <si>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</si>
  <si>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</si>
  <si>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</si>
  <si>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</si>
  <si>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1066 (5)</t>
  </si>
  <si>
    <t>GC</t>
  </si>
  <si>
    <t>FYE</t>
  </si>
  <si>
    <t>ILC</t>
  </si>
  <si>
    <t>MIL</t>
  </si>
  <si>
    <t>OCS</t>
  </si>
  <si>
    <t>HN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</si>
  <si>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</si>
  <si>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</si>
  <si>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</si>
  <si>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</si>
  <si>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</si>
  <si>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</si>
  <si>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</si>
  <si>
    <t>Fall 2017</t>
  </si>
  <si>
    <t>Professional &amp; Continuing Studies</t>
  </si>
  <si>
    <t>3.8 (56)</t>
  </si>
  <si>
    <t>3.8 (25)</t>
  </si>
  <si>
    <t>3.9 (438)</t>
  </si>
  <si>
    <t>3.8 (69)</t>
  </si>
  <si>
    <t>3.8 (89)</t>
  </si>
  <si>
    <t>3.9 (183)</t>
  </si>
  <si>
    <t>3.8 (266)</t>
  </si>
  <si>
    <t>3.8 (183)</t>
  </si>
  <si>
    <t>3.8 (18)</t>
  </si>
  <si>
    <t>26.3 (85)</t>
  </si>
  <si>
    <t>25.6 (39)</t>
  </si>
  <si>
    <t>28.8 (618)</t>
  </si>
  <si>
    <t>26.5 (117)</t>
  </si>
  <si>
    <t>25.3 (126)</t>
  </si>
  <si>
    <t>28.6 (281)</t>
  </si>
  <si>
    <t>27.0 (25)</t>
  </si>
  <si>
    <t>1180 (2)</t>
  </si>
  <si>
    <t>990 (1)</t>
  </si>
  <si>
    <t>1268 (16)</t>
  </si>
  <si>
    <t>1020 (2)</t>
  </si>
  <si>
    <t>1270 (1)</t>
  </si>
  <si>
    <t>1189 (7)</t>
  </si>
  <si>
    <t>554 (34)</t>
  </si>
  <si>
    <t>154 (2)</t>
  </si>
  <si>
    <t>158 (2)</t>
  </si>
  <si>
    <t>152 (96)</t>
  </si>
  <si>
    <t>158 (96)</t>
  </si>
  <si>
    <t>156 (14)</t>
  </si>
  <si>
    <t>147(14)</t>
  </si>
  <si>
    <t>151 (86)</t>
  </si>
  <si>
    <t>156 (86)</t>
  </si>
  <si>
    <t>GRE-V</t>
  </si>
  <si>
    <t>GRE-Q</t>
  </si>
  <si>
    <t>151 (8)</t>
  </si>
  <si>
    <t>156 (8)</t>
  </si>
  <si>
    <t>148 (9)</t>
  </si>
  <si>
    <t>149 (9)</t>
  </si>
  <si>
    <t>382 (21)</t>
  </si>
  <si>
    <t>Trustee Professor</t>
  </si>
  <si>
    <t>Lecturer</t>
  </si>
  <si>
    <t>Honors</t>
  </si>
  <si>
    <t>PRO</t>
  </si>
  <si>
    <t>148 (13)</t>
  </si>
  <si>
    <t>143 (13)</t>
  </si>
  <si>
    <t>149 (13)</t>
  </si>
  <si>
    <t>145 (13)</t>
  </si>
  <si>
    <t>149 (12)</t>
  </si>
  <si>
    <t>145 (12)</t>
  </si>
  <si>
    <t>149 (11)</t>
  </si>
  <si>
    <t>145(11)</t>
  </si>
  <si>
    <t>149 (19)</t>
  </si>
  <si>
    <t>146 (19)</t>
  </si>
  <si>
    <t>Fall 2018</t>
  </si>
  <si>
    <t>3.8 (107)</t>
  </si>
  <si>
    <t>3.6 (38)</t>
  </si>
  <si>
    <t>3.9 (595)</t>
  </si>
  <si>
    <t>3.7 (97)</t>
  </si>
  <si>
    <t>3.9 (329)</t>
  </si>
  <si>
    <t>3.7 (28)</t>
  </si>
  <si>
    <t>3.9 (28)</t>
  </si>
  <si>
    <t>26.9 (102)</t>
  </si>
  <si>
    <t>519.7 (30)</t>
  </si>
  <si>
    <t>1015 (2)</t>
  </si>
  <si>
    <t>25.4 (40)</t>
  </si>
  <si>
    <t>150 (1)</t>
  </si>
  <si>
    <t>150 (8)</t>
  </si>
  <si>
    <t>147 (8)</t>
  </si>
  <si>
    <t>29.4 (598)</t>
  </si>
  <si>
    <t>680 (1)</t>
  </si>
  <si>
    <t>151 (32)</t>
  </si>
  <si>
    <t>157 (32)</t>
  </si>
  <si>
    <t>1140 (1)</t>
  </si>
  <si>
    <t>26.3 (101)</t>
  </si>
  <si>
    <t>152 (7)</t>
  </si>
  <si>
    <t>147 (7)</t>
  </si>
  <si>
    <t>1100 (1)</t>
  </si>
  <si>
    <t xml:space="preserve">MAT </t>
  </si>
  <si>
    <t>415.5 (11)</t>
  </si>
  <si>
    <t>340.7 (17)</t>
  </si>
  <si>
    <t>560.0 (1)</t>
  </si>
  <si>
    <t>25.3 (96)</t>
  </si>
  <si>
    <t>149 (5)</t>
  </si>
  <si>
    <t>143 (5)</t>
  </si>
  <si>
    <t>153 (31)</t>
  </si>
  <si>
    <t>156 (31)</t>
  </si>
  <si>
    <t>1500 (2)</t>
  </si>
  <si>
    <t>29.0 (300)</t>
  </si>
  <si>
    <t>27.1 (28)</t>
  </si>
  <si>
    <t>1290 (1)</t>
  </si>
  <si>
    <t>29.4 (36)</t>
  </si>
  <si>
    <t>149 (1)</t>
  </si>
  <si>
    <t>Distinguised Professor</t>
  </si>
  <si>
    <t>Business Transitions</t>
  </si>
  <si>
    <t>VS</t>
  </si>
  <si>
    <t>-</t>
  </si>
  <si>
    <t>(Total credit hours generated by the college for the fall term, with UG divided by 12 and graduate hours divided by 9)</t>
  </si>
  <si>
    <t>(Total headcount by major for fall term.)</t>
  </si>
  <si>
    <t>Fall 2019</t>
  </si>
  <si>
    <t>Fall Semester 2019 Credit Hour Production (CHP) by Full-Time Faculty,  and Part-Time Faculty/Graduate Teaching Assistants</t>
  </si>
  <si>
    <t>26.31 (100)</t>
  </si>
  <si>
    <t>1216 (25)</t>
  </si>
  <si>
    <t>498.67 (15)</t>
  </si>
  <si>
    <t>155.13 (23)</t>
  </si>
  <si>
    <t>151.83 (23)</t>
  </si>
  <si>
    <t>26.26 (53)</t>
  </si>
  <si>
    <t>150.71 (7)</t>
  </si>
  <si>
    <t>146.14 (7)</t>
  </si>
  <si>
    <t>29.27 (679)</t>
  </si>
  <si>
    <t>1326 (155)</t>
  </si>
  <si>
    <t>630 (1)</t>
  </si>
  <si>
    <t>154.68 (87)</t>
  </si>
  <si>
    <t>158.78 (87)</t>
  </si>
  <si>
    <t>EA</t>
  </si>
  <si>
    <t>LLP</t>
  </si>
  <si>
    <t>26.6 (93)</t>
  </si>
  <si>
    <t>1260 (14)</t>
  </si>
  <si>
    <t>154.89 (9)</t>
  </si>
  <si>
    <t>410.33 (3)</t>
  </si>
  <si>
    <t>25.48 (82)</t>
  </si>
  <si>
    <t>1214 (16)</t>
  </si>
  <si>
    <t>263.92 (13)</t>
  </si>
  <si>
    <t>148.8 (5)</t>
  </si>
  <si>
    <t>138.2 (5)</t>
  </si>
  <si>
    <t>29.01 (312)</t>
  </si>
  <si>
    <t>1340 (62)</t>
  </si>
  <si>
    <t>152.51 (55)</t>
  </si>
  <si>
    <t>156.33 (55)</t>
  </si>
  <si>
    <t>26.73 (61)</t>
  </si>
  <si>
    <t>1307 (6)</t>
  </si>
  <si>
    <t>147.4 (5)</t>
  </si>
  <si>
    <t>3.79 (96)</t>
  </si>
  <si>
    <t>3.83 (51)</t>
  </si>
  <si>
    <t>3.95 (634)</t>
  </si>
  <si>
    <t>3.68 (89)</t>
  </si>
  <si>
    <t>3.91 (76)</t>
  </si>
  <si>
    <t>3.95 (298)</t>
  </si>
  <si>
    <t>3.75 (53)</t>
  </si>
  <si>
    <t>1197 (6)</t>
  </si>
  <si>
    <t>University Professor</t>
  </si>
  <si>
    <t>No Faculty Rank</t>
  </si>
  <si>
    <t>Fall 2020</t>
  </si>
  <si>
    <t>Fall Semester 2020 Credit Hour Production (CHP) by Full-Time Faculty,  and Part-Time Faculty/Graduate Teaching Assistants</t>
  </si>
  <si>
    <t>3.80 (84)</t>
  </si>
  <si>
    <t>24.99 (78)</t>
  </si>
  <si>
    <t>1142 (13)</t>
  </si>
  <si>
    <t>505 (6)</t>
  </si>
  <si>
    <t>25.18 (51)</t>
  </si>
  <si>
    <t>1070 (1)</t>
  </si>
  <si>
    <t>3.87 (51)</t>
  </si>
  <si>
    <t>28.76 (593)</t>
  </si>
  <si>
    <t>1318 (96)</t>
  </si>
  <si>
    <t>620 (1)</t>
  </si>
  <si>
    <t>4.02 (616)</t>
  </si>
  <si>
    <t>25.08 (104)</t>
  </si>
  <si>
    <t>1080 (9)</t>
  </si>
  <si>
    <t>408 (3)</t>
  </si>
  <si>
    <t>3.77 (107)</t>
  </si>
  <si>
    <t>Film &amp; Media Arts</t>
  </si>
  <si>
    <t>24.76 (76)</t>
  </si>
  <si>
    <t>1363 (4)</t>
  </si>
  <si>
    <t>279 (3)</t>
  </si>
  <si>
    <t>3.89 (74)</t>
  </si>
  <si>
    <t>28.22 (301)</t>
  </si>
  <si>
    <t>1321 (53)</t>
  </si>
  <si>
    <t>3.96 (314)</t>
  </si>
  <si>
    <t>25.82 (45)</t>
  </si>
  <si>
    <t>1250 (6)</t>
  </si>
  <si>
    <t>3.77 (45)</t>
  </si>
  <si>
    <t>149(5)</t>
  </si>
  <si>
    <t>147.4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</si>
</sst>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1" fillId="0" borderId="1" applyFill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>
      <alignment horizontal="left"/>
    </xf>
    <xf numFmtId="0" fontId="24" fillId="0" borderId="0" applyFill="0" applyBorder="0">
      <alignment horizontal="center"/>
    </xf>
    <xf numFmtId="0" fontId="29" fillId="0" borderId="0"/>
    <xf numFmtId="0" fontId="14" fillId="0" borderId="0"/>
    <xf numFmtId="0" fontId="1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27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1" fillId="0" borderId="0">
      <alignment horizontal="right"/>
    </xf>
    <xf numFmtId="0" fontId="21" fillId="0" borderId="0">
      <alignment horizontal="left"/>
    </xf>
    <xf numFmtId="0" fontId="25" fillId="0" borderId="0" applyFill="0" applyBorder="0">
      <alignment horizontal="center"/>
    </xf>
    <xf numFmtId="0" fontId="26" fillId="0" borderId="0">
      <alignment horizontal="center"/>
    </xf>
    <xf numFmtId="0" fontId="3" fillId="0" borderId="0"/>
    <xf numFmtId="0" fontId="2" fillId="0" borderId="0"/>
    <xf numFmtId="0" fontId="35" fillId="0" borderId="0"/>
    <xf numFmtId="0" fontId="1" fillId="0" borderId="0"/>
  </cellStyleXfs>
  <cellXfs count="228">
    <xf numFmtId="0" fontId="0" fillId="0" borderId="0" xfId="0"/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3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38" applyFont="1" applyAlignment="1">
      <alignment vertical="center"/>
    </xf>
    <xf numFmtId="0" fontId="11" fillId="0" borderId="2" xfId="38" applyFont="1" applyFill="1" applyBorder="1" applyAlignment="1">
      <alignment horizontal="center" vertical="center"/>
    </xf>
    <xf numFmtId="0" fontId="13" fillId="0" borderId="0" xfId="38" applyFont="1" applyAlignment="1">
      <alignment vertical="center"/>
    </xf>
    <xf numFmtId="0" fontId="10" fillId="0" borderId="0" xfId="38" applyFont="1" applyFill="1" applyBorder="1" applyAlignment="1">
      <alignment vertical="center"/>
    </xf>
    <xf numFmtId="0" fontId="10" fillId="0" borderId="0" xfId="38" applyFont="1" applyFill="1" applyAlignment="1">
      <alignment horizontal="right" vertical="center"/>
    </xf>
    <xf numFmtId="0" fontId="10" fillId="0" borderId="1" xfId="38" applyFont="1" applyFill="1" applyBorder="1" applyAlignment="1">
      <alignment vertical="center"/>
    </xf>
    <xf numFmtId="0" fontId="10" fillId="0" borderId="0" xfId="38" applyFont="1" applyFill="1" applyAlignment="1">
      <alignment vertical="center"/>
    </xf>
    <xf numFmtId="0" fontId="13" fillId="0" borderId="0" xfId="38" applyFont="1" applyFill="1" applyAlignment="1">
      <alignment vertical="center"/>
    </xf>
    <xf numFmtId="0" fontId="4" fillId="0" borderId="0" xfId="38" applyFont="1" applyFill="1" applyAlignment="1">
      <alignment vertical="center"/>
    </xf>
    <xf numFmtId="0" fontId="11" fillId="0" borderId="0" xfId="38" applyFont="1" applyFill="1" applyAlignment="1">
      <alignment vertical="center"/>
    </xf>
    <xf numFmtId="0" fontId="13" fillId="0" borderId="0" xfId="38" applyFont="1" applyFill="1" applyBorder="1" applyAlignment="1">
      <alignment vertical="center"/>
    </xf>
    <xf numFmtId="0" fontId="10" fillId="0" borderId="0" xfId="38" applyFont="1" applyFill="1" applyBorder="1" applyAlignment="1">
      <alignment horizontal="right" vertical="center"/>
    </xf>
    <xf numFmtId="0" fontId="11" fillId="0" borderId="0" xfId="38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30" fillId="0" borderId="0" xfId="43" applyFont="1" applyAlignment="1">
      <alignment vertical="center"/>
    </xf>
    <xf numFmtId="0" fontId="11" fillId="0" borderId="4" xfId="45" applyFont="1" applyFill="1" applyBorder="1" applyAlignment="1">
      <alignment vertical="center" wrapText="1"/>
    </xf>
    <xf numFmtId="0" fontId="10" fillId="0" borderId="5" xfId="45" applyFont="1" applyFill="1" applyBorder="1" applyAlignment="1">
      <alignment vertical="center"/>
    </xf>
    <xf numFmtId="0" fontId="11" fillId="0" borderId="6" xfId="45" applyFont="1" applyFill="1" applyBorder="1" applyAlignment="1">
      <alignment vertical="center"/>
    </xf>
    <xf numFmtId="0" fontId="11" fillId="0" borderId="6" xfId="45" applyFont="1" applyFill="1" applyBorder="1" applyAlignment="1">
      <alignment horizontal="center" vertical="center"/>
    </xf>
    <xf numFmtId="0" fontId="11" fillId="0" borderId="7" xfId="45" applyFont="1" applyFill="1" applyBorder="1" applyAlignment="1">
      <alignment horizontal="center" vertical="center"/>
    </xf>
    <xf numFmtId="0" fontId="11" fillId="0" borderId="8" xfId="45" applyFont="1" applyFill="1" applyBorder="1" applyAlignment="1">
      <alignment vertical="center"/>
    </xf>
    <xf numFmtId="0" fontId="11" fillId="0" borderId="8" xfId="45" applyFont="1" applyFill="1" applyBorder="1" applyAlignment="1">
      <alignment horizontal="center" vertical="center"/>
    </xf>
    <xf numFmtId="0" fontId="11" fillId="0" borderId="9" xfId="45" applyFont="1" applyFill="1" applyBorder="1" applyAlignment="1">
      <alignment horizontal="center" vertical="center"/>
    </xf>
    <xf numFmtId="0" fontId="11" fillId="0" borderId="10" xfId="45" applyFont="1" applyFill="1" applyBorder="1" applyAlignment="1">
      <alignment vertical="center"/>
    </xf>
    <xf numFmtId="0" fontId="11" fillId="0" borderId="7" xfId="45" applyFont="1" applyFill="1" applyBorder="1" applyAlignment="1">
      <alignment vertical="center"/>
    </xf>
    <xf numFmtId="0" fontId="10" fillId="0" borderId="11" xfId="45" applyFont="1" applyFill="1" applyBorder="1" applyAlignment="1">
      <alignment horizontal="left" vertical="center"/>
    </xf>
    <xf numFmtId="164" fontId="10" fillId="0" borderId="12" xfId="45" applyNumberFormat="1" applyFont="1" applyFill="1" applyBorder="1" applyAlignment="1">
      <alignment horizontal="right" vertical="center"/>
    </xf>
    <xf numFmtId="164" fontId="10" fillId="0" borderId="11" xfId="45" applyNumberFormat="1" applyFont="1" applyFill="1" applyBorder="1" applyAlignment="1">
      <alignment horizontal="right" vertical="center"/>
    </xf>
    <xf numFmtId="0" fontId="10" fillId="0" borderId="13" xfId="45" applyFont="1" applyFill="1" applyBorder="1" applyAlignment="1">
      <alignment horizontal="left" vertical="center"/>
    </xf>
    <xf numFmtId="164" fontId="10" fillId="0" borderId="14" xfId="45" applyNumberFormat="1" applyFont="1" applyFill="1" applyBorder="1" applyAlignment="1">
      <alignment horizontal="right" vertical="center"/>
    </xf>
    <xf numFmtId="0" fontId="10" fillId="0" borderId="15" xfId="45" applyFont="1" applyFill="1" applyBorder="1" applyAlignment="1">
      <alignment horizontal="left" vertical="center"/>
    </xf>
    <xf numFmtId="164" fontId="10" fillId="0" borderId="16" xfId="45" applyNumberFormat="1" applyFont="1" applyFill="1" applyBorder="1" applyAlignment="1">
      <alignment horizontal="right" vertical="center"/>
    </xf>
    <xf numFmtId="164" fontId="10" fillId="0" borderId="13" xfId="45" applyNumberFormat="1" applyFont="1" applyFill="1" applyBorder="1" applyAlignment="1">
      <alignment horizontal="right" vertical="center"/>
    </xf>
    <xf numFmtId="0" fontId="11" fillId="0" borderId="1" xfId="45" applyFont="1" applyFill="1" applyBorder="1" applyAlignment="1">
      <alignment horizontal="left" vertical="center"/>
    </xf>
    <xf numFmtId="164" fontId="11" fillId="0" borderId="17" xfId="45" applyNumberFormat="1" applyFont="1" applyFill="1" applyBorder="1" applyAlignment="1">
      <alignment horizontal="right" vertical="center"/>
    </xf>
    <xf numFmtId="165" fontId="11" fillId="0" borderId="3" xfId="45" applyNumberFormat="1" applyFont="1" applyFill="1" applyBorder="1" applyAlignment="1">
      <alignment horizontal="right" vertical="center"/>
    </xf>
    <xf numFmtId="164" fontId="11" fillId="0" borderId="1" xfId="45" applyNumberFormat="1" applyFont="1" applyFill="1" applyBorder="1" applyAlignment="1">
      <alignment horizontal="right"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6" xfId="45" applyFont="1" applyFill="1" applyBorder="1" applyAlignment="1">
      <alignment horizontal="center" vertical="center"/>
    </xf>
    <xf numFmtId="0" fontId="10" fillId="0" borderId="7" xfId="45" applyFont="1" applyFill="1" applyBorder="1" applyAlignment="1">
      <alignment vertical="center"/>
    </xf>
    <xf numFmtId="0" fontId="10" fillId="0" borderId="6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164" fontId="10" fillId="0" borderId="15" xfId="45" applyNumberFormat="1" applyFont="1" applyFill="1" applyBorder="1" applyAlignment="1">
      <alignment horizontal="right" vertical="center"/>
    </xf>
    <xf numFmtId="164" fontId="11" fillId="0" borderId="6" xfId="45" applyNumberFormat="1" applyFont="1" applyFill="1" applyBorder="1" applyAlignment="1">
      <alignment horizontal="right" vertical="center"/>
    </xf>
    <xf numFmtId="165" fontId="11" fillId="0" borderId="7" xfId="45" applyNumberFormat="1" applyFont="1" applyFill="1" applyBorder="1" applyAlignment="1">
      <alignment horizontal="right" vertical="center"/>
    </xf>
    <xf numFmtId="164" fontId="11" fillId="0" borderId="10" xfId="45" applyNumberFormat="1" applyFont="1" applyFill="1" applyBorder="1" applyAlignment="1">
      <alignment horizontal="right" vertical="center"/>
    </xf>
    <xf numFmtId="0" fontId="10" fillId="0" borderId="0" xfId="45" applyFont="1" applyFill="1" applyAlignment="1">
      <alignment vertical="center"/>
    </xf>
    <xf numFmtId="0" fontId="11" fillId="0" borderId="0" xfId="39" applyFont="1" applyAlignment="1">
      <alignment vertical="center"/>
    </xf>
    <xf numFmtId="0" fontId="11" fillId="0" borderId="2" xfId="39" applyFont="1" applyFill="1" applyBorder="1" applyAlignment="1">
      <alignment horizontal="center" vertical="center"/>
    </xf>
    <xf numFmtId="0" fontId="10" fillId="0" borderId="0" xfId="39" applyFont="1" applyAlignment="1">
      <alignment vertical="center"/>
    </xf>
    <xf numFmtId="0" fontId="13" fillId="0" borderId="0" xfId="39" applyFont="1" applyAlignment="1">
      <alignment vertical="center"/>
    </xf>
    <xf numFmtId="0" fontId="10" fillId="0" borderId="0" xfId="39" applyFont="1" applyFill="1" applyBorder="1" applyAlignment="1">
      <alignment vertical="center"/>
    </xf>
    <xf numFmtId="0" fontId="10" fillId="0" borderId="0" xfId="39" applyFont="1" applyFill="1" applyAlignment="1">
      <alignment vertical="center"/>
    </xf>
    <xf numFmtId="0" fontId="10" fillId="0" borderId="0" xfId="39" applyFont="1" applyFill="1" applyAlignment="1">
      <alignment horizontal="right" vertical="center"/>
    </xf>
    <xf numFmtId="0" fontId="10" fillId="0" borderId="1" xfId="39" applyFont="1" applyFill="1" applyBorder="1" applyAlignment="1">
      <alignment vertical="center"/>
    </xf>
    <xf numFmtId="0" fontId="11" fillId="0" borderId="0" xfId="39" applyFont="1" applyFill="1" applyAlignment="1">
      <alignment vertical="center"/>
    </xf>
    <xf numFmtId="0" fontId="11" fillId="0" borderId="0" xfId="39" applyFont="1" applyFill="1" applyBorder="1" applyAlignment="1">
      <alignment vertical="center"/>
    </xf>
    <xf numFmtId="0" fontId="29" fillId="0" borderId="0" xfId="17" applyAlignment="1">
      <alignment vertical="center"/>
    </xf>
    <xf numFmtId="0" fontId="13" fillId="0" borderId="0" xfId="39" applyFont="1" applyFill="1" applyAlignment="1">
      <alignment vertical="center"/>
    </xf>
    <xf numFmtId="0" fontId="30" fillId="0" borderId="1" xfId="17" applyFont="1" applyBorder="1" applyAlignment="1">
      <alignment vertical="center"/>
    </xf>
    <xf numFmtId="0" fontId="13" fillId="0" borderId="0" xfId="39" applyFont="1" applyFill="1" applyAlignment="1">
      <alignment horizontal="right" vertical="center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11" fillId="0" borderId="0" xfId="39" applyFont="1" applyFill="1" applyBorder="1" applyAlignment="1">
      <alignment horizontal="center" vertical="center"/>
    </xf>
    <xf numFmtId="0" fontId="32" fillId="0" borderId="0" xfId="17" applyFont="1" applyBorder="1" applyAlignment="1">
      <alignment vertical="center"/>
    </xf>
    <xf numFmtId="9" fontId="29" fillId="0" borderId="1" xfId="46" applyFont="1" applyBorder="1" applyAlignment="1">
      <alignment vertical="center"/>
    </xf>
    <xf numFmtId="0" fontId="11" fillId="0" borderId="4" xfId="45" applyFont="1" applyFill="1" applyBorder="1" applyAlignment="1">
      <alignment vertical="center"/>
    </xf>
    <xf numFmtId="0" fontId="13" fillId="0" borderId="0" xfId="39" applyFont="1" applyAlignment="1">
      <alignment horizontal="right" vertical="center"/>
    </xf>
    <xf numFmtId="0" fontId="11" fillId="0" borderId="0" xfId="45" applyFont="1" applyFill="1" applyAlignment="1">
      <alignment vertical="center"/>
    </xf>
    <xf numFmtId="0" fontId="10" fillId="0" borderId="0" xfId="39" applyFont="1" applyFill="1" applyBorder="1" applyAlignment="1">
      <alignment horizontal="right" vertical="center"/>
    </xf>
    <xf numFmtId="0" fontId="30" fillId="0" borderId="0" xfId="17" applyFont="1" applyAlignment="1">
      <alignment horizontal="right" vertical="center"/>
    </xf>
    <xf numFmtId="0" fontId="20" fillId="0" borderId="18" xfId="41" applyBorder="1" applyAlignment="1">
      <alignment horizontal="center" vertical="center" wrapText="1"/>
    </xf>
    <xf numFmtId="0" fontId="29" fillId="0" borderId="0" xfId="19" applyAlignment="1">
      <alignment vertical="center"/>
    </xf>
    <xf numFmtId="0" fontId="15" fillId="0" borderId="0" xfId="45" applyFont="1" applyFill="1" applyAlignment="1">
      <alignment vertical="center"/>
    </xf>
    <xf numFmtId="0" fontId="13" fillId="0" borderId="0" xfId="39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0" fontId="30" fillId="0" borderId="0" xfId="17" applyFont="1" applyBorder="1" applyAlignment="1">
      <alignment vertical="center"/>
    </xf>
    <xf numFmtId="0" fontId="29" fillId="0" borderId="0" xfId="17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 indent="1"/>
    </xf>
    <xf numFmtId="3" fontId="10" fillId="0" borderId="0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right" vertical="center"/>
    </xf>
    <xf numFmtId="0" fontId="13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3" fillId="0" borderId="0" xfId="39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17" applyFont="1" applyAlignment="1">
      <alignment vertical="center"/>
    </xf>
    <xf numFmtId="0" fontId="30" fillId="0" borderId="0" xfId="17" applyFont="1" applyAlignment="1">
      <alignment vertical="center"/>
    </xf>
    <xf numFmtId="9" fontId="30" fillId="0" borderId="1" xfId="46" applyFont="1" applyBorder="1" applyAlignment="1">
      <alignment vertical="center"/>
    </xf>
    <xf numFmtId="166" fontId="10" fillId="0" borderId="19" xfId="45" applyNumberFormat="1" applyFont="1" applyFill="1" applyBorder="1" applyAlignment="1">
      <alignment horizontal="right" vertical="center"/>
    </xf>
    <xf numFmtId="166" fontId="11" fillId="0" borderId="3" xfId="45" applyNumberFormat="1" applyFont="1" applyFill="1" applyBorder="1" applyAlignment="1">
      <alignment horizontal="right" vertical="center"/>
    </xf>
    <xf numFmtId="166" fontId="10" fillId="0" borderId="7" xfId="45" applyNumberFormat="1" applyFont="1" applyFill="1" applyBorder="1" applyAlignment="1">
      <alignment vertical="center"/>
    </xf>
    <xf numFmtId="0" fontId="11" fillId="0" borderId="17" xfId="45" applyFont="1" applyFill="1" applyBorder="1" applyAlignment="1">
      <alignment vertical="center"/>
    </xf>
    <xf numFmtId="166" fontId="11" fillId="0" borderId="7" xfId="45" applyNumberFormat="1" applyFont="1" applyFill="1" applyBorder="1" applyAlignment="1">
      <alignment horizontal="right" vertical="center"/>
    </xf>
    <xf numFmtId="0" fontId="15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0" borderId="4" xfId="4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/>
    </xf>
    <xf numFmtId="0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1" fillId="0" borderId="0" xfId="0" applyFont="1" applyFill="1" applyAlignment="1">
      <alignment vertical="center"/>
    </xf>
    <xf numFmtId="0" fontId="34" fillId="0" borderId="20" xfId="57" applyFont="1" applyFill="1" applyBorder="1" applyAlignment="1">
      <alignment horizontal="right" wrapText="1"/>
    </xf>
    <xf numFmtId="0" fontId="34" fillId="0" borderId="20" xfId="57" applyFont="1" applyFill="1" applyBorder="1" applyAlignment="1">
      <alignment horizontal="right" wrapText="1"/>
    </xf>
    <xf numFmtId="165" fontId="11" fillId="0" borderId="1" xfId="45" applyNumberFormat="1" applyFont="1" applyFill="1" applyBorder="1" applyAlignment="1">
      <alignment horizontal="right" vertical="center"/>
    </xf>
    <xf numFmtId="0" fontId="2" fillId="0" borderId="1" xfId="56" applyBorder="1"/>
    <xf numFmtId="0" fontId="17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9" fontId="30" fillId="0" borderId="17" xfId="46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1" xfId="38" applyFont="1" applyFill="1" applyBorder="1" applyAlignment="1">
      <alignment horizontal="center" vertical="center"/>
    </xf>
    <xf numFmtId="0" fontId="11" fillId="0" borderId="1" xfId="39" applyFont="1" applyFill="1" applyBorder="1" applyAlignment="1">
      <alignment horizontal="center" vertical="center"/>
    </xf>
    <xf numFmtId="0" fontId="32" fillId="0" borderId="1" xfId="17" applyFont="1" applyBorder="1" applyAlignment="1">
      <alignment vertical="center"/>
    </xf>
    <xf numFmtId="0" fontId="29" fillId="0" borderId="1" xfId="17" applyBorder="1" applyAlignment="1">
      <alignment vertical="center"/>
    </xf>
    <xf numFmtId="0" fontId="0" fillId="0" borderId="1" xfId="0" applyBorder="1"/>
    <xf numFmtId="0" fontId="0" fillId="0" borderId="0" xfId="0" applyNumberFormat="1"/>
    <xf numFmtId="164" fontId="11" fillId="0" borderId="21" xfId="45" applyNumberFormat="1" applyFont="1" applyFill="1" applyBorder="1" applyAlignment="1">
      <alignment horizontal="right" vertical="center"/>
    </xf>
    <xf numFmtId="0" fontId="11" fillId="0" borderId="1" xfId="45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Alignment="1">
      <alignment horizontal="left" indent="2"/>
    </xf>
    <xf numFmtId="0" fontId="11" fillId="0" borderId="1" xfId="45" applyFont="1" applyFill="1" applyBorder="1" applyAlignment="1">
      <alignment vertical="center"/>
    </xf>
    <xf numFmtId="0" fontId="0" fillId="0" borderId="1" xfId="0" applyBorder="1" applyAlignment="1">
      <alignment horizontal="left" indent="2"/>
    </xf>
    <xf numFmtId="166" fontId="10" fillId="0" borderId="1" xfId="45" applyNumberFormat="1" applyFont="1" applyFill="1" applyBorder="1" applyAlignment="1">
      <alignment horizontal="right" vertical="center"/>
    </xf>
    <xf numFmtId="164" fontId="10" fillId="0" borderId="1" xfId="45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45" applyFont="1" applyFill="1" applyBorder="1" applyAlignment="1">
      <alignment vertical="center" wrapText="1"/>
    </xf>
    <xf numFmtId="0" fontId="10" fillId="0" borderId="18" xfId="41" applyFont="1" applyBorder="1" applyAlignment="1">
      <alignment horizontal="center" vertical="center" wrapText="1"/>
    </xf>
    <xf numFmtId="0" fontId="11" fillId="0" borderId="4" xfId="45" applyFont="1" applyFill="1" applyBorder="1" applyAlignment="1">
      <alignment horizontal="center" vertical="center" wrapText="1"/>
    </xf>
    <xf numFmtId="0" fontId="11" fillId="0" borderId="5" xfId="4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58" applyBorder="1"/>
    <xf numFmtId="3" fontId="10" fillId="0" borderId="22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3" fontId="0" fillId="0" borderId="1" xfId="0" applyNumberFormat="1" applyBorder="1"/>
    <xf numFmtId="0" fontId="36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3" fontId="11" fillId="0" borderId="6" xfId="45" applyNumberFormat="1" applyFont="1" applyFill="1" applyBorder="1" applyAlignment="1">
      <alignment vertical="center"/>
    </xf>
    <xf numFmtId="3" fontId="0" fillId="0" borderId="0" xfId="0" applyNumberFormat="1"/>
    <xf numFmtId="0" fontId="30" fillId="0" borderId="1" xfId="17" applyFont="1" applyFill="1" applyBorder="1" applyAlignment="1">
      <alignment vertical="center"/>
    </xf>
  </cellXfs>
  <cellStyles count="59">
    <cellStyle name="border" xfId="1" xr:uid="{00000000-0005-0000-0000-000000000000}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omma 6" xfId="6" xr:uid="{00000000-0005-0000-0000-000005000000}"/>
    <cellStyle name="Comma 7" xfId="7" xr:uid="{00000000-0005-0000-0000-000006000000}"/>
    <cellStyle name="footers" xfId="8" xr:uid="{00000000-0005-0000-0000-000007000000}"/>
    <cellStyle name="headers" xfId="9" xr:uid="{00000000-0005-0000-0000-000008000000}"/>
    <cellStyle name="Normal" xfId="0" builtinId="0"/>
    <cellStyle name="Normal 10" xfId="55" xr:uid="{00000000-0005-0000-0000-00000A000000}"/>
    <cellStyle name="Normal 11" xfId="56" xr:uid="{00000000-0005-0000-0000-00000B000000}"/>
    <cellStyle name="Normal 12" xfId="58" xr:uid="{00000000-0005-0000-0000-000067000000}"/>
    <cellStyle name="Normal 2" xfId="10" xr:uid="{00000000-0005-0000-0000-00000C000000}"/>
    <cellStyle name="Normal 2 2" xfId="11" xr:uid="{00000000-0005-0000-0000-00000D000000}"/>
    <cellStyle name="Normal 2 2 2" xfId="12" xr:uid="{00000000-0005-0000-0000-00000E000000}"/>
    <cellStyle name="Normal 2 2 3" xfId="13" xr:uid="{00000000-0005-0000-0000-00000F000000}"/>
    <cellStyle name="Normal 2 3" xfId="14" xr:uid="{00000000-0005-0000-0000-000010000000}"/>
    <cellStyle name="Normal 2 3 2" xfId="15" xr:uid="{00000000-0005-0000-0000-000011000000}"/>
    <cellStyle name="Normal 2 3 2 2" xfId="16" xr:uid="{00000000-0005-0000-0000-000012000000}"/>
    <cellStyle name="Normal 2 3 2 3" xfId="17" xr:uid="{00000000-0005-0000-0000-000013000000}"/>
    <cellStyle name="Normal 2 3 2 4" xfId="18" xr:uid="{00000000-0005-0000-0000-000014000000}"/>
    <cellStyle name="Normal 2 3 2 5" xfId="19" xr:uid="{00000000-0005-0000-0000-000015000000}"/>
    <cellStyle name="Normal 2 3 3" xfId="20" xr:uid="{00000000-0005-0000-0000-000016000000}"/>
    <cellStyle name="Normal 2 3 4" xfId="21" xr:uid="{00000000-0005-0000-0000-000017000000}"/>
    <cellStyle name="Normal 2 3 5" xfId="22" xr:uid="{00000000-0005-0000-0000-000018000000}"/>
    <cellStyle name="Normal 2 3 6" xfId="23" xr:uid="{00000000-0005-0000-0000-000019000000}"/>
    <cellStyle name="Normal 2 4" xfId="24" xr:uid="{00000000-0005-0000-0000-00001A000000}"/>
    <cellStyle name="Normal 2 5" xfId="25" xr:uid="{00000000-0005-0000-0000-00001B000000}"/>
    <cellStyle name="Normal 2 6" xfId="26" xr:uid="{00000000-0005-0000-0000-00001C000000}"/>
    <cellStyle name="Normal 2 7" xfId="27" xr:uid="{00000000-0005-0000-0000-00001D000000}"/>
    <cellStyle name="Normal 3" xfId="28" xr:uid="{00000000-0005-0000-0000-00001E000000}"/>
    <cellStyle name="Normal 3 2" xfId="29" xr:uid="{00000000-0005-0000-0000-00001F000000}"/>
    <cellStyle name="Normal 3 3" xfId="30" xr:uid="{00000000-0005-0000-0000-000020000000}"/>
    <cellStyle name="Normal 3 4" xfId="31" xr:uid="{00000000-0005-0000-0000-000021000000}"/>
    <cellStyle name="Normal 3 5" xfId="32" xr:uid="{00000000-0005-0000-0000-000022000000}"/>
    <cellStyle name="Normal 4" xfId="33" xr:uid="{00000000-0005-0000-0000-000023000000}"/>
    <cellStyle name="Normal 4 2" xfId="34" xr:uid="{00000000-0005-0000-0000-000024000000}"/>
    <cellStyle name="Normal 4 3" xfId="35" xr:uid="{00000000-0005-0000-0000-000025000000}"/>
    <cellStyle name="Normal 4 4" xfId="36" xr:uid="{00000000-0005-0000-0000-000026000000}"/>
    <cellStyle name="Normal 4 5" xfId="37" xr:uid="{00000000-0005-0000-0000-000027000000}"/>
    <cellStyle name="Normal 5" xfId="38" xr:uid="{00000000-0005-0000-0000-000028000000}"/>
    <cellStyle name="Normal 5 2" xfId="39" xr:uid="{00000000-0005-0000-0000-000029000000}"/>
    <cellStyle name="Normal 5 3" xfId="40" xr:uid="{00000000-0005-0000-0000-00002A000000}"/>
    <cellStyle name="Normal 6" xfId="41" xr:uid="{00000000-0005-0000-0000-00002B000000}"/>
    <cellStyle name="Normal 7" xfId="42" xr:uid="{00000000-0005-0000-0000-00002C000000}"/>
    <cellStyle name="Normal 8" xfId="43" xr:uid="{00000000-0005-0000-0000-00002D000000}"/>
    <cellStyle name="Normal 9" xfId="44" xr:uid="{00000000-0005-0000-0000-00002E000000}"/>
    <cellStyle name="Normal_Sheet1" xfId="57" xr:uid="{00000000-0005-0000-0000-00002F000000}"/>
    <cellStyle name="Normal_Table 2.8.f_working_2010Fall" xfId="45" xr:uid="{00000000-0005-0000-0000-000030000000}"/>
    <cellStyle name="Percent" xfId="46" builtinId="5"/>
    <cellStyle name="Percent 2" xfId="47" xr:uid="{00000000-0005-0000-0000-000032000000}"/>
    <cellStyle name="Percent 3" xfId="48" xr:uid="{00000000-0005-0000-0000-000033000000}"/>
    <cellStyle name="Percent 4" xfId="49" xr:uid="{00000000-0005-0000-0000-000034000000}"/>
    <cellStyle name="Percent 5" xfId="50" xr:uid="{00000000-0005-0000-0000-000035000000}"/>
    <cellStyle name="text numbers" xfId="51" xr:uid="{00000000-0005-0000-0000-000036000000}"/>
    <cellStyle name="text words" xfId="52" xr:uid="{00000000-0005-0000-0000-000037000000}"/>
    <cellStyle name="titles" xfId="53" xr:uid="{00000000-0005-0000-0000-000038000000}"/>
    <cellStyle name="TITLES2" xfId="54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4"/>
  <sheetViews>
    <sheetView tabSelected="1" zoomScale="85" zoomScaleNormal="85" zoomScaleSheetLayoutView="100" workbookViewId="0">
      <selection activeCell="J73" sqref="J73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7" width="10.75" style="43" customWidth="1"/>
    <col min="8" max="8" width="9.875" style="43" bestFit="1" customWidth="1"/>
    <col min="9" max="9" width="9.875" style="23" bestFit="1" customWidth="1"/>
    <col min="10" max="10" width="19.375" style="43" customWidth="1"/>
    <col min="11" max="13" width="10.75" style="43" customWidth="1"/>
    <col min="14" max="16" width="10.625" style="43" customWidth="1"/>
    <col min="17" max="17" width="9.875" style="43" bestFit="1" customWidth="1"/>
    <col min="18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20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20" ht="18" x14ac:dyDescent="0.25">
      <c r="A4" s="21" t="s">
        <v>0</v>
      </c>
      <c r="B4" s="22" t="s">
        <v>25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7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27" t="s">
        <v>315</v>
      </c>
      <c r="S6" s="27" t="s">
        <v>360</v>
      </c>
      <c r="T6" s="27" t="s">
        <v>403</v>
      </c>
    </row>
    <row r="7" spans="1:20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"/>
      <c r="J7" s="2"/>
      <c r="K7" s="133" t="s">
        <v>91</v>
      </c>
      <c r="L7" s="2"/>
      <c r="M7" s="7"/>
      <c r="N7" s="2"/>
      <c r="O7" s="2"/>
      <c r="P7" s="2"/>
      <c r="Q7" s="2"/>
      <c r="R7" s="28"/>
      <c r="S7" s="2"/>
      <c r="T7" s="2"/>
    </row>
    <row r="8" spans="1:20" x14ac:dyDescent="0.25">
      <c r="A8" s="2" t="s">
        <v>1</v>
      </c>
      <c r="B8" s="15">
        <v>476</v>
      </c>
      <c r="C8" s="15">
        <v>544</v>
      </c>
      <c r="D8" s="15">
        <v>487</v>
      </c>
      <c r="E8" s="15">
        <v>616</v>
      </c>
      <c r="F8" s="15">
        <v>689</v>
      </c>
      <c r="G8" s="15">
        <v>640</v>
      </c>
      <c r="H8" s="15">
        <v>694</v>
      </c>
      <c r="I8" s="15">
        <v>727</v>
      </c>
      <c r="J8" s="15">
        <v>684</v>
      </c>
      <c r="K8" s="66" t="s">
        <v>1</v>
      </c>
      <c r="L8" s="15">
        <v>339</v>
      </c>
      <c r="M8" s="15">
        <v>415</v>
      </c>
      <c r="N8" s="15">
        <v>354</v>
      </c>
      <c r="O8" s="15">
        <v>467</v>
      </c>
      <c r="P8" s="15">
        <v>525</v>
      </c>
      <c r="Q8" s="15">
        <v>480</v>
      </c>
      <c r="R8" s="15">
        <v>526</v>
      </c>
      <c r="S8" s="15">
        <v>579</v>
      </c>
      <c r="T8" s="15">
        <v>505</v>
      </c>
    </row>
    <row r="9" spans="1:20" x14ac:dyDescent="0.25">
      <c r="A9" s="2" t="s">
        <v>2</v>
      </c>
      <c r="B9" s="15">
        <v>190</v>
      </c>
      <c r="C9" s="15">
        <v>202</v>
      </c>
      <c r="D9" s="15">
        <v>188</v>
      </c>
      <c r="E9" s="15">
        <v>243</v>
      </c>
      <c r="F9" s="15">
        <v>335</v>
      </c>
      <c r="G9" s="15">
        <v>340</v>
      </c>
      <c r="H9" s="15">
        <v>345</v>
      </c>
      <c r="I9" s="15">
        <v>283</v>
      </c>
      <c r="J9" s="15">
        <v>345</v>
      </c>
      <c r="K9" s="66" t="s">
        <v>2</v>
      </c>
      <c r="L9" s="15">
        <v>127</v>
      </c>
      <c r="M9" s="15">
        <v>143</v>
      </c>
      <c r="N9" s="15">
        <v>143</v>
      </c>
      <c r="O9" s="15">
        <v>185</v>
      </c>
      <c r="P9" s="15">
        <v>250</v>
      </c>
      <c r="Q9" s="15">
        <v>257</v>
      </c>
      <c r="R9" s="15">
        <v>246</v>
      </c>
      <c r="S9" s="15">
        <v>187</v>
      </c>
      <c r="T9" s="15">
        <v>301</v>
      </c>
    </row>
    <row r="10" spans="1:20" x14ac:dyDescent="0.25">
      <c r="A10" s="2" t="s">
        <v>5</v>
      </c>
      <c r="B10" s="15">
        <f>7+8</f>
        <v>15</v>
      </c>
      <c r="C10" s="15">
        <f>7+7</f>
        <v>14</v>
      </c>
      <c r="D10" s="15">
        <v>13</v>
      </c>
      <c r="E10" s="15">
        <f>8+16</f>
        <v>24</v>
      </c>
      <c r="F10" s="15">
        <f>11+9</f>
        <v>20</v>
      </c>
      <c r="G10" s="15">
        <v>22</v>
      </c>
      <c r="H10" s="15">
        <v>1</v>
      </c>
      <c r="I10" s="15">
        <v>22</v>
      </c>
      <c r="J10" s="15">
        <v>16</v>
      </c>
      <c r="K10" s="66" t="s">
        <v>5</v>
      </c>
      <c r="L10" s="15">
        <f>4+3</f>
        <v>7</v>
      </c>
      <c r="M10" s="15">
        <f>6+5</f>
        <v>11</v>
      </c>
      <c r="N10" s="15">
        <v>11</v>
      </c>
      <c r="O10" s="15">
        <f>6+10</f>
        <v>16</v>
      </c>
      <c r="P10" s="15">
        <f>3+5</f>
        <v>8</v>
      </c>
      <c r="Q10" s="15">
        <v>13</v>
      </c>
      <c r="R10" s="15">
        <v>0</v>
      </c>
      <c r="S10" s="15">
        <v>16</v>
      </c>
      <c r="T10" s="15">
        <v>14</v>
      </c>
    </row>
    <row r="11" spans="1:20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66" t="s">
        <v>3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</row>
    <row r="12" spans="1:20" x14ac:dyDescent="0.25">
      <c r="A12" s="30" t="s">
        <v>4</v>
      </c>
      <c r="B12" s="13">
        <f t="shared" ref="B12:H12" si="0">SUM(B8:B11)</f>
        <v>681</v>
      </c>
      <c r="C12" s="13">
        <f t="shared" si="0"/>
        <v>760</v>
      </c>
      <c r="D12" s="13">
        <f t="shared" si="0"/>
        <v>688</v>
      </c>
      <c r="E12" s="13">
        <f t="shared" si="0"/>
        <v>883</v>
      </c>
      <c r="F12" s="13">
        <f t="shared" si="0"/>
        <v>1044</v>
      </c>
      <c r="G12" s="13">
        <f t="shared" si="0"/>
        <v>1002</v>
      </c>
      <c r="H12" s="13">
        <f t="shared" si="0"/>
        <v>1040</v>
      </c>
      <c r="I12" s="13">
        <f t="shared" ref="I12:J12" si="1">SUM(I8:I11)</f>
        <v>1032</v>
      </c>
      <c r="J12" s="13">
        <f t="shared" si="1"/>
        <v>1045</v>
      </c>
      <c r="K12" s="134" t="s">
        <v>4</v>
      </c>
      <c r="L12" s="13">
        <f t="shared" ref="L12:P12" si="2">SUM(L8:L11)</f>
        <v>473</v>
      </c>
      <c r="M12" s="13">
        <f t="shared" si="2"/>
        <v>569</v>
      </c>
      <c r="N12" s="13">
        <f t="shared" si="2"/>
        <v>508</v>
      </c>
      <c r="O12" s="13">
        <f t="shared" si="2"/>
        <v>668</v>
      </c>
      <c r="P12" s="13">
        <f t="shared" si="2"/>
        <v>783</v>
      </c>
      <c r="Q12" s="13">
        <f t="shared" ref="Q12:R12" si="3">SUM(Q8:Q11)</f>
        <v>750</v>
      </c>
      <c r="R12" s="13">
        <f t="shared" si="3"/>
        <v>772</v>
      </c>
      <c r="S12" s="13">
        <f t="shared" ref="S12:T12" si="4">SUM(S8:S11)</f>
        <v>782</v>
      </c>
      <c r="T12" s="13">
        <f t="shared" si="4"/>
        <v>820</v>
      </c>
    </row>
    <row r="13" spans="1:20" x14ac:dyDescent="0.25">
      <c r="A13" s="2"/>
      <c r="B13" s="7"/>
      <c r="C13" s="12"/>
      <c r="D13" s="51"/>
      <c r="E13" s="2"/>
      <c r="F13" s="2"/>
      <c r="G13" s="2"/>
      <c r="H13" s="2"/>
      <c r="I13" s="135"/>
      <c r="J13" s="135"/>
      <c r="K13" s="52"/>
      <c r="L13" s="34"/>
      <c r="M13" s="52"/>
      <c r="N13" s="7"/>
      <c r="O13" s="7"/>
      <c r="P13" s="2"/>
      <c r="Q13" s="28"/>
      <c r="R13" s="28"/>
      <c r="S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27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27" t="s">
        <v>315</v>
      </c>
      <c r="S14" s="27" t="s">
        <v>360</v>
      </c>
      <c r="T14" s="27" t="s">
        <v>403</v>
      </c>
    </row>
    <row r="15" spans="1:20" ht="16.5" customHeight="1" thickTop="1" x14ac:dyDescent="0.25">
      <c r="A15" s="38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28"/>
      <c r="M15" s="36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15">
        <v>1025</v>
      </c>
      <c r="C16" s="15">
        <v>977</v>
      </c>
      <c r="D16" s="15">
        <v>921</v>
      </c>
      <c r="E16" s="15">
        <v>992</v>
      </c>
      <c r="F16" s="15">
        <v>1033</v>
      </c>
      <c r="G16" s="15">
        <v>998</v>
      </c>
      <c r="H16" s="15">
        <v>1050</v>
      </c>
      <c r="I16" s="15">
        <v>1131</v>
      </c>
      <c r="J16" s="216">
        <v>1124</v>
      </c>
      <c r="K16" s="137" t="s">
        <v>1</v>
      </c>
      <c r="L16" s="15">
        <v>5</v>
      </c>
      <c r="M16" s="15">
        <v>6</v>
      </c>
      <c r="N16" s="15">
        <v>7</v>
      </c>
      <c r="O16" s="15">
        <v>6</v>
      </c>
      <c r="P16" s="15">
        <v>6</v>
      </c>
      <c r="Q16" s="15">
        <v>7</v>
      </c>
      <c r="R16" s="15">
        <v>8</v>
      </c>
      <c r="S16" s="15">
        <v>7</v>
      </c>
      <c r="T16" s="15">
        <v>6</v>
      </c>
    </row>
    <row r="17" spans="1:25" s="23" customFormat="1" ht="15" customHeight="1" x14ac:dyDescent="0.25">
      <c r="A17" s="7" t="s">
        <v>2</v>
      </c>
      <c r="B17" s="15">
        <v>305</v>
      </c>
      <c r="C17" s="15">
        <v>268</v>
      </c>
      <c r="D17" s="15">
        <v>279</v>
      </c>
      <c r="E17" s="15">
        <v>319</v>
      </c>
      <c r="F17" s="15">
        <v>356</v>
      </c>
      <c r="G17" s="15">
        <v>375</v>
      </c>
      <c r="H17" s="15">
        <v>367</v>
      </c>
      <c r="I17" s="15">
        <v>335</v>
      </c>
      <c r="J17" s="216">
        <v>357</v>
      </c>
      <c r="K17" s="137" t="s">
        <v>2</v>
      </c>
      <c r="L17" s="15">
        <v>4</v>
      </c>
      <c r="M17" s="15">
        <v>4</v>
      </c>
      <c r="N17" s="15">
        <v>6</v>
      </c>
      <c r="O17" s="15">
        <v>8</v>
      </c>
      <c r="P17" s="15">
        <v>8</v>
      </c>
      <c r="Q17" s="15">
        <v>7</v>
      </c>
      <c r="R17" s="15">
        <v>7</v>
      </c>
      <c r="S17" s="15">
        <v>8</v>
      </c>
      <c r="T17" s="15">
        <v>7</v>
      </c>
    </row>
    <row r="18" spans="1:25" s="23" customFormat="1" ht="14.1" customHeight="1" x14ac:dyDescent="0.25">
      <c r="A18" s="7" t="s">
        <v>5</v>
      </c>
      <c r="B18" s="15">
        <v>12</v>
      </c>
      <c r="C18" s="15">
        <v>8</v>
      </c>
      <c r="D18" s="15">
        <v>11</v>
      </c>
      <c r="E18" s="15">
        <v>32</v>
      </c>
      <c r="F18" s="15">
        <v>19</v>
      </c>
      <c r="G18" s="15">
        <v>25</v>
      </c>
      <c r="H18" s="15">
        <v>9</v>
      </c>
      <c r="I18" s="15">
        <v>16</v>
      </c>
      <c r="J18" s="216">
        <v>11</v>
      </c>
      <c r="K18" s="137" t="s">
        <v>5</v>
      </c>
      <c r="L18" s="15">
        <v>5</v>
      </c>
      <c r="M18" s="15">
        <v>4</v>
      </c>
      <c r="N18" s="15">
        <v>5</v>
      </c>
      <c r="O18" s="15">
        <v>6</v>
      </c>
      <c r="P18" s="15">
        <v>6</v>
      </c>
      <c r="Q18" s="15">
        <v>6</v>
      </c>
      <c r="R18" s="15">
        <v>5</v>
      </c>
      <c r="S18" s="15">
        <v>4</v>
      </c>
      <c r="T18" s="15">
        <v>3</v>
      </c>
    </row>
    <row r="19" spans="1:25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37" t="s">
        <v>3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</row>
    <row r="20" spans="1:25" s="23" customFormat="1" ht="14.1" customHeight="1" x14ac:dyDescent="0.25">
      <c r="A20" s="12" t="s">
        <v>4</v>
      </c>
      <c r="B20" s="13">
        <f t="shared" ref="B20:F20" si="5">SUM(B16:B19)</f>
        <v>1342</v>
      </c>
      <c r="C20" s="13">
        <f t="shared" si="5"/>
        <v>1253</v>
      </c>
      <c r="D20" s="13">
        <f t="shared" si="5"/>
        <v>1211</v>
      </c>
      <c r="E20" s="13">
        <f t="shared" si="5"/>
        <v>1343</v>
      </c>
      <c r="F20" s="13">
        <f t="shared" si="5"/>
        <v>1408</v>
      </c>
      <c r="G20" s="13">
        <f t="shared" ref="G20:I20" si="6">SUM(G16:G19)</f>
        <v>1398</v>
      </c>
      <c r="H20" s="13">
        <f t="shared" si="6"/>
        <v>1426</v>
      </c>
      <c r="I20" s="13">
        <f t="shared" si="6"/>
        <v>1482</v>
      </c>
      <c r="J20" s="13">
        <f t="shared" ref="J20" si="7">SUM(J16:J19)</f>
        <v>1492</v>
      </c>
      <c r="K20" s="140" t="s">
        <v>4</v>
      </c>
      <c r="L20" s="13">
        <f t="shared" ref="L20:P20" si="8">SUM(L16:L19)</f>
        <v>14</v>
      </c>
      <c r="M20" s="13">
        <f t="shared" si="8"/>
        <v>14</v>
      </c>
      <c r="N20" s="13">
        <f t="shared" si="8"/>
        <v>18</v>
      </c>
      <c r="O20" s="13">
        <f t="shared" si="8"/>
        <v>20</v>
      </c>
      <c r="P20" s="13">
        <f t="shared" si="8"/>
        <v>20</v>
      </c>
      <c r="Q20" s="13">
        <f t="shared" ref="Q20:S20" si="9">SUM(Q16:Q19)</f>
        <v>20</v>
      </c>
      <c r="R20" s="13">
        <f t="shared" si="9"/>
        <v>20</v>
      </c>
      <c r="S20" s="13">
        <f t="shared" si="9"/>
        <v>19</v>
      </c>
      <c r="T20" s="13">
        <f t="shared" ref="T20" si="10">SUM(T16:T19)</f>
        <v>16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>
        <v>22</v>
      </c>
      <c r="C25" s="15">
        <v>81</v>
      </c>
      <c r="D25" s="15">
        <v>114</v>
      </c>
      <c r="E25" s="15">
        <v>33</v>
      </c>
      <c r="F25" s="15">
        <v>72</v>
      </c>
      <c r="G25" s="15">
        <v>134</v>
      </c>
      <c r="H25" s="15">
        <v>37</v>
      </c>
      <c r="I25" s="15">
        <v>79</v>
      </c>
      <c r="J25" s="15">
        <v>130</v>
      </c>
      <c r="K25" s="15">
        <v>24</v>
      </c>
      <c r="L25" s="15">
        <v>96</v>
      </c>
      <c r="M25" s="15">
        <v>134</v>
      </c>
      <c r="N25" s="15">
        <v>34</v>
      </c>
      <c r="O25" s="15">
        <v>112</v>
      </c>
      <c r="P25" s="15">
        <v>125</v>
      </c>
      <c r="Q25" s="15">
        <v>31</v>
      </c>
      <c r="R25" s="15">
        <v>76</v>
      </c>
      <c r="S25" s="15">
        <v>137</v>
      </c>
      <c r="T25" s="189">
        <v>29</v>
      </c>
      <c r="U25" s="15">
        <v>83</v>
      </c>
      <c r="V25" s="15">
        <v>156</v>
      </c>
      <c r="W25" s="189">
        <v>28</v>
      </c>
      <c r="X25" s="189">
        <v>118</v>
      </c>
      <c r="Y25" s="189">
        <v>184</v>
      </c>
    </row>
    <row r="26" spans="1:25" s="23" customFormat="1" ht="14.1" customHeight="1" x14ac:dyDescent="0.25">
      <c r="A26" s="7" t="s">
        <v>2</v>
      </c>
      <c r="B26" s="15">
        <v>17</v>
      </c>
      <c r="C26" s="15">
        <v>48</v>
      </c>
      <c r="D26" s="15">
        <v>52</v>
      </c>
      <c r="E26" s="15">
        <v>11</v>
      </c>
      <c r="F26" s="15">
        <v>44</v>
      </c>
      <c r="G26" s="15">
        <v>45</v>
      </c>
      <c r="H26" s="15">
        <v>11</v>
      </c>
      <c r="I26" s="15">
        <v>45</v>
      </c>
      <c r="J26" s="15">
        <v>67</v>
      </c>
      <c r="K26" s="15">
        <v>20</v>
      </c>
      <c r="L26" s="15">
        <v>64</v>
      </c>
      <c r="M26" s="15">
        <v>72</v>
      </c>
      <c r="N26" s="15">
        <v>23</v>
      </c>
      <c r="O26" s="15">
        <v>53</v>
      </c>
      <c r="P26" s="15">
        <v>83</v>
      </c>
      <c r="Q26" s="15">
        <v>38</v>
      </c>
      <c r="R26" s="15">
        <v>48</v>
      </c>
      <c r="S26" s="15">
        <v>61</v>
      </c>
      <c r="T26" s="189">
        <v>23</v>
      </c>
      <c r="U26" s="15">
        <v>66</v>
      </c>
      <c r="V26" s="15">
        <v>106</v>
      </c>
      <c r="W26" s="189">
        <v>10</v>
      </c>
      <c r="X26" s="189">
        <v>36</v>
      </c>
      <c r="Y26" s="189">
        <v>83</v>
      </c>
    </row>
    <row r="27" spans="1:25" s="23" customFormat="1" x14ac:dyDescent="0.25">
      <c r="A27" s="7" t="s">
        <v>5</v>
      </c>
      <c r="B27" s="15">
        <v>1</v>
      </c>
      <c r="C27" s="15">
        <v>4</v>
      </c>
      <c r="D27" s="15">
        <v>10</v>
      </c>
      <c r="E27" s="15">
        <v>1</v>
      </c>
      <c r="F27" s="15">
        <v>2</v>
      </c>
      <c r="G27" s="15">
        <v>11</v>
      </c>
      <c r="H27" s="15">
        <v>1</v>
      </c>
      <c r="I27" s="15">
        <v>23</v>
      </c>
      <c r="J27" s="15">
        <v>6</v>
      </c>
      <c r="K27" s="15">
        <v>3</v>
      </c>
      <c r="L27" s="15">
        <v>10</v>
      </c>
      <c r="M27" s="15">
        <v>10</v>
      </c>
      <c r="N27" s="15">
        <v>4</v>
      </c>
      <c r="O27" s="15">
        <v>15</v>
      </c>
      <c r="P27" s="15">
        <v>11</v>
      </c>
      <c r="Q27" s="15">
        <v>2</v>
      </c>
      <c r="R27" s="15">
        <v>1</v>
      </c>
      <c r="S27" s="15">
        <v>11</v>
      </c>
      <c r="T27" s="189">
        <v>3</v>
      </c>
      <c r="U27" s="15">
        <v>3</v>
      </c>
      <c r="V27" s="15">
        <v>15</v>
      </c>
      <c r="W27" s="189">
        <v>0</v>
      </c>
      <c r="X27" s="189">
        <v>6</v>
      </c>
      <c r="Y27" s="189">
        <v>10</v>
      </c>
    </row>
    <row r="28" spans="1:25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89">
        <v>0</v>
      </c>
      <c r="U28" s="15">
        <v>0</v>
      </c>
      <c r="V28" s="15">
        <v>0</v>
      </c>
      <c r="W28" s="189">
        <v>0</v>
      </c>
      <c r="X28" s="189">
        <v>0</v>
      </c>
      <c r="Y28" s="189">
        <v>0</v>
      </c>
    </row>
    <row r="29" spans="1:25" s="23" customFormat="1" ht="14.1" customHeight="1" x14ac:dyDescent="0.25">
      <c r="A29" s="12" t="s">
        <v>4</v>
      </c>
      <c r="B29" s="13">
        <f t="shared" ref="B29:L29" si="11">SUM(B25:B28)</f>
        <v>40</v>
      </c>
      <c r="C29" s="13">
        <f t="shared" si="11"/>
        <v>133</v>
      </c>
      <c r="D29" s="13">
        <f t="shared" si="11"/>
        <v>176</v>
      </c>
      <c r="E29" s="13">
        <f t="shared" si="11"/>
        <v>45</v>
      </c>
      <c r="F29" s="13">
        <f t="shared" si="11"/>
        <v>118</v>
      </c>
      <c r="G29" s="13">
        <f t="shared" si="11"/>
        <v>190</v>
      </c>
      <c r="H29" s="13">
        <f t="shared" si="11"/>
        <v>49</v>
      </c>
      <c r="I29" s="13">
        <f t="shared" si="11"/>
        <v>147</v>
      </c>
      <c r="J29" s="13">
        <f t="shared" si="11"/>
        <v>203</v>
      </c>
      <c r="K29" s="13">
        <f t="shared" si="11"/>
        <v>47</v>
      </c>
      <c r="L29" s="13">
        <f t="shared" si="11"/>
        <v>170</v>
      </c>
      <c r="M29" s="13">
        <f t="shared" ref="M29:Y29" si="12">SUM(M25:M28)</f>
        <v>216</v>
      </c>
      <c r="N29" s="13">
        <f t="shared" si="12"/>
        <v>61</v>
      </c>
      <c r="O29" s="13">
        <f t="shared" si="12"/>
        <v>180</v>
      </c>
      <c r="P29" s="13">
        <f t="shared" si="12"/>
        <v>219</v>
      </c>
      <c r="Q29" s="13">
        <f t="shared" si="12"/>
        <v>71</v>
      </c>
      <c r="R29" s="13">
        <f t="shared" si="12"/>
        <v>125</v>
      </c>
      <c r="S29" s="13">
        <f t="shared" si="12"/>
        <v>209</v>
      </c>
      <c r="T29" s="13">
        <f t="shared" si="12"/>
        <v>55</v>
      </c>
      <c r="U29" s="13">
        <f t="shared" si="12"/>
        <v>152</v>
      </c>
      <c r="V29" s="13">
        <f t="shared" si="12"/>
        <v>277</v>
      </c>
      <c r="W29" s="13">
        <f t="shared" si="12"/>
        <v>38</v>
      </c>
      <c r="X29" s="13">
        <f t="shared" si="12"/>
        <v>160</v>
      </c>
      <c r="Y29" s="13">
        <f t="shared" si="12"/>
        <v>277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27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27" t="s">
        <v>315</v>
      </c>
      <c r="S31" s="27" t="s">
        <v>360</v>
      </c>
      <c r="T31" s="27" t="s">
        <v>403</v>
      </c>
    </row>
    <row r="32" spans="1:25" ht="14.1" customHeight="1" thickTop="1" x14ac:dyDescent="0.25">
      <c r="A32" s="38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9">
        <v>647</v>
      </c>
      <c r="C33" s="9">
        <v>601</v>
      </c>
      <c r="D33" s="9">
        <v>599</v>
      </c>
      <c r="E33" s="9">
        <v>646</v>
      </c>
      <c r="F33" s="9">
        <v>696</v>
      </c>
      <c r="G33" s="9">
        <v>692</v>
      </c>
      <c r="H33" s="9">
        <v>743</v>
      </c>
      <c r="I33" s="217">
        <v>843.4</v>
      </c>
      <c r="J33" s="15">
        <v>881.53</v>
      </c>
      <c r="K33" s="138" t="s">
        <v>99</v>
      </c>
      <c r="L33" s="44" t="s">
        <v>104</v>
      </c>
      <c r="M33" s="44" t="s">
        <v>103</v>
      </c>
      <c r="N33" s="44" t="s">
        <v>162</v>
      </c>
      <c r="O33" s="44" t="s">
        <v>196</v>
      </c>
      <c r="P33" s="44" t="s">
        <v>270</v>
      </c>
      <c r="Q33" s="44" t="s">
        <v>263</v>
      </c>
      <c r="R33" s="44" t="s">
        <v>316</v>
      </c>
      <c r="S33" s="44" t="s">
        <v>393</v>
      </c>
      <c r="T33" s="169" t="s">
        <v>405</v>
      </c>
    </row>
    <row r="34" spans="1:25" ht="14.1" customHeight="1" x14ac:dyDescent="0.25">
      <c r="A34" s="7" t="s">
        <v>2</v>
      </c>
      <c r="B34" s="9">
        <v>177.58333333333334</v>
      </c>
      <c r="C34" s="9">
        <v>167.5</v>
      </c>
      <c r="D34" s="9">
        <v>176</v>
      </c>
      <c r="E34" s="9">
        <v>220</v>
      </c>
      <c r="F34" s="9">
        <v>218</v>
      </c>
      <c r="G34" s="9">
        <v>237</v>
      </c>
      <c r="H34" s="9">
        <v>215</v>
      </c>
      <c r="I34" s="217">
        <v>186.5</v>
      </c>
      <c r="J34" s="15">
        <v>221.75</v>
      </c>
      <c r="K34" s="138" t="s">
        <v>100</v>
      </c>
      <c r="L34" s="45" t="s">
        <v>139</v>
      </c>
      <c r="M34" s="45" t="s">
        <v>125</v>
      </c>
      <c r="N34" s="45" t="s">
        <v>163</v>
      </c>
      <c r="O34" s="45" t="s">
        <v>190</v>
      </c>
      <c r="P34" s="45" t="s">
        <v>220</v>
      </c>
      <c r="Q34" s="45" t="s">
        <v>272</v>
      </c>
      <c r="R34" s="45" t="s">
        <v>323</v>
      </c>
      <c r="S34" s="45" t="s">
        <v>362</v>
      </c>
      <c r="T34" s="169" t="s">
        <v>406</v>
      </c>
    </row>
    <row r="35" spans="1:25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217">
        <v>0</v>
      </c>
      <c r="J35" s="15">
        <v>0</v>
      </c>
      <c r="K35" s="138" t="s">
        <v>101</v>
      </c>
      <c r="L35" s="45" t="s">
        <v>140</v>
      </c>
      <c r="M35" s="45" t="s">
        <v>126</v>
      </c>
      <c r="N35" s="45" t="s">
        <v>164</v>
      </c>
      <c r="O35" s="45" t="s">
        <v>201</v>
      </c>
      <c r="P35" s="45" t="s">
        <v>222</v>
      </c>
      <c r="Q35" s="45" t="s">
        <v>279</v>
      </c>
      <c r="R35" s="45" t="s">
        <v>325</v>
      </c>
      <c r="S35" s="45" t="s">
        <v>363</v>
      </c>
      <c r="T35" s="169" t="s">
        <v>407</v>
      </c>
    </row>
    <row r="36" spans="1:25" ht="14.1" customHeight="1" x14ac:dyDescent="0.25">
      <c r="A36" s="12" t="s">
        <v>4</v>
      </c>
      <c r="B36" s="13">
        <f t="shared" ref="B36:J36" si="13">SUM(B33:B35)</f>
        <v>824.58333333333337</v>
      </c>
      <c r="C36" s="13">
        <f t="shared" si="13"/>
        <v>768.5</v>
      </c>
      <c r="D36" s="13">
        <f t="shared" si="13"/>
        <v>775</v>
      </c>
      <c r="E36" s="13">
        <f t="shared" si="13"/>
        <v>866</v>
      </c>
      <c r="F36" s="13">
        <f t="shared" si="13"/>
        <v>914</v>
      </c>
      <c r="G36" s="13">
        <f t="shared" si="13"/>
        <v>929</v>
      </c>
      <c r="H36" s="13">
        <f t="shared" si="13"/>
        <v>958</v>
      </c>
      <c r="I36" s="218">
        <f t="shared" si="13"/>
        <v>1029.9000000000001</v>
      </c>
      <c r="J36" s="13">
        <f t="shared" si="13"/>
        <v>1103.28</v>
      </c>
      <c r="K36" s="139" t="s">
        <v>102</v>
      </c>
      <c r="L36" s="46" t="s">
        <v>108</v>
      </c>
      <c r="M36" s="44" t="s">
        <v>119</v>
      </c>
      <c r="N36" s="46" t="s">
        <v>165</v>
      </c>
      <c r="O36" s="46" t="s">
        <v>207</v>
      </c>
      <c r="P36" s="46" t="s">
        <v>221</v>
      </c>
      <c r="Q36" s="46" t="s">
        <v>285</v>
      </c>
      <c r="R36" s="46" t="s">
        <v>324</v>
      </c>
      <c r="S36" s="46" t="s">
        <v>364</v>
      </c>
      <c r="T36" s="169" t="s">
        <v>408</v>
      </c>
    </row>
    <row r="37" spans="1:25" ht="14.1" customHeight="1" x14ac:dyDescent="0.25">
      <c r="A37" s="183" t="s">
        <v>358</v>
      </c>
      <c r="B37" s="43"/>
      <c r="C37" s="43"/>
      <c r="D37" s="43"/>
      <c r="F37" s="20"/>
      <c r="G37" s="4"/>
      <c r="J37" s="189"/>
      <c r="K37" s="139" t="s">
        <v>106</v>
      </c>
      <c r="L37" s="46"/>
      <c r="M37" s="46"/>
      <c r="N37" s="46"/>
      <c r="O37" s="46"/>
      <c r="P37" s="46"/>
      <c r="Q37" s="46"/>
      <c r="R37" s="46" t="s">
        <v>328</v>
      </c>
      <c r="S37" s="46" t="s">
        <v>365</v>
      </c>
      <c r="T37" s="169" t="s">
        <v>365</v>
      </c>
    </row>
    <row r="38" spans="1:25" ht="14.1" customHeight="1" x14ac:dyDescent="0.25">
      <c r="B38" s="43"/>
      <c r="C38" s="43"/>
      <c r="D38" s="43"/>
      <c r="F38" s="20"/>
      <c r="G38" s="4"/>
      <c r="J38" s="23"/>
      <c r="K38" s="139" t="s">
        <v>107</v>
      </c>
      <c r="L38" s="46"/>
      <c r="M38" s="46"/>
      <c r="N38" s="46"/>
      <c r="O38" s="46"/>
      <c r="P38" s="46"/>
      <c r="Q38" s="46"/>
      <c r="R38" s="46" t="s">
        <v>329</v>
      </c>
      <c r="S38" s="46" t="s">
        <v>366</v>
      </c>
      <c r="T38" s="169" t="s">
        <v>366</v>
      </c>
    </row>
    <row r="39" spans="1:25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5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  <c r="W40" s="14" t="s">
        <v>17</v>
      </c>
      <c r="X40" s="14" t="s">
        <v>15</v>
      </c>
      <c r="Y40" s="14" t="s">
        <v>16</v>
      </c>
    </row>
    <row r="41" spans="1:25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  <c r="W41" s="3">
        <v>2020</v>
      </c>
      <c r="X41" s="3">
        <v>2020</v>
      </c>
      <c r="Y41" s="3">
        <v>2021</v>
      </c>
    </row>
    <row r="42" spans="1:25" s="23" customFormat="1" ht="16.5" customHeight="1" thickTop="1" x14ac:dyDescent="0.25">
      <c r="A42" s="38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5" s="23" customFormat="1" ht="16.5" customHeight="1" x14ac:dyDescent="0.25">
      <c r="A43" s="7" t="s">
        <v>1</v>
      </c>
      <c r="B43" s="15">
        <v>2010</v>
      </c>
      <c r="C43" s="15">
        <v>9015</v>
      </c>
      <c r="D43" s="15">
        <v>9041</v>
      </c>
      <c r="E43" s="15">
        <v>1962</v>
      </c>
      <c r="F43" s="15">
        <v>8985</v>
      </c>
      <c r="G43" s="15">
        <v>9013</v>
      </c>
      <c r="H43" s="15">
        <v>1942</v>
      </c>
      <c r="I43" s="15">
        <v>9685</v>
      </c>
      <c r="J43" s="15">
        <v>9757</v>
      </c>
      <c r="K43" s="15">
        <v>1707</v>
      </c>
      <c r="L43" s="15">
        <v>10434</v>
      </c>
      <c r="M43" s="15">
        <v>10495</v>
      </c>
      <c r="N43" s="15">
        <v>1710</v>
      </c>
      <c r="O43" s="15">
        <v>10383</v>
      </c>
      <c r="P43" s="15">
        <v>10138</v>
      </c>
      <c r="Q43" s="9">
        <v>1785</v>
      </c>
      <c r="R43" s="9">
        <v>11147</v>
      </c>
      <c r="S43" s="9">
        <v>12005</v>
      </c>
      <c r="T43" s="189">
        <v>1867</v>
      </c>
      <c r="U43" s="9">
        <v>12651</v>
      </c>
      <c r="V43" s="9">
        <v>12233</v>
      </c>
      <c r="W43" s="219">
        <v>2893</v>
      </c>
      <c r="X43" s="219">
        <v>13223</v>
      </c>
      <c r="Y43" s="219">
        <v>12064</v>
      </c>
    </row>
    <row r="44" spans="1:25" s="23" customFormat="1" x14ac:dyDescent="0.25">
      <c r="A44" s="7" t="s">
        <v>2</v>
      </c>
      <c r="B44" s="15">
        <v>1059</v>
      </c>
      <c r="C44" s="15">
        <v>2010</v>
      </c>
      <c r="D44" s="15">
        <v>1881</v>
      </c>
      <c r="E44" s="15">
        <v>1038</v>
      </c>
      <c r="F44" s="15">
        <v>2115</v>
      </c>
      <c r="G44" s="15">
        <v>2134</v>
      </c>
      <c r="H44" s="15">
        <v>1038</v>
      </c>
      <c r="I44" s="15">
        <v>2634</v>
      </c>
      <c r="J44" s="15">
        <v>2582</v>
      </c>
      <c r="K44" s="15">
        <v>1150</v>
      </c>
      <c r="L44" s="15">
        <v>2613</v>
      </c>
      <c r="M44" s="15">
        <v>2757</v>
      </c>
      <c r="N44" s="15">
        <v>1278</v>
      </c>
      <c r="O44" s="15">
        <v>2844</v>
      </c>
      <c r="P44" s="15">
        <v>2793</v>
      </c>
      <c r="Q44" s="9">
        <v>1167</v>
      </c>
      <c r="R44" s="9">
        <v>2580</v>
      </c>
      <c r="S44" s="9">
        <v>2434</v>
      </c>
      <c r="T44" s="189">
        <v>1122</v>
      </c>
      <c r="U44" s="9">
        <v>2238</v>
      </c>
      <c r="V44" s="9">
        <v>2337</v>
      </c>
      <c r="W44" s="219">
        <v>957</v>
      </c>
      <c r="X44" s="219">
        <v>2661</v>
      </c>
      <c r="Y44" s="219">
        <v>2835</v>
      </c>
    </row>
    <row r="45" spans="1:25" s="23" customFormat="1" x14ac:dyDescent="0.25">
      <c r="A45" s="7" t="s">
        <v>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9">
        <v>0</v>
      </c>
      <c r="R45" s="9">
        <v>0</v>
      </c>
      <c r="S45" s="9">
        <v>0</v>
      </c>
      <c r="T45" s="189">
        <v>0</v>
      </c>
      <c r="U45" s="9">
        <v>0</v>
      </c>
      <c r="V45" s="9">
        <v>0</v>
      </c>
      <c r="W45" s="15">
        <v>0</v>
      </c>
      <c r="X45" s="15">
        <v>0</v>
      </c>
      <c r="Y45" s="15">
        <v>0</v>
      </c>
    </row>
    <row r="46" spans="1:25" s="23" customFormat="1" x14ac:dyDescent="0.25">
      <c r="A46" s="12" t="s">
        <v>4</v>
      </c>
      <c r="B46" s="41">
        <f t="shared" ref="B46:Y46" si="14">SUM(B43:B45)</f>
        <v>3069</v>
      </c>
      <c r="C46" s="41">
        <f t="shared" si="14"/>
        <v>11025</v>
      </c>
      <c r="D46" s="41">
        <f t="shared" si="14"/>
        <v>10922</v>
      </c>
      <c r="E46" s="41">
        <f t="shared" si="14"/>
        <v>3000</v>
      </c>
      <c r="F46" s="41">
        <f t="shared" si="14"/>
        <v>11100</v>
      </c>
      <c r="G46" s="41">
        <f t="shared" si="14"/>
        <v>11147</v>
      </c>
      <c r="H46" s="41">
        <f t="shared" si="14"/>
        <v>2980</v>
      </c>
      <c r="I46" s="41">
        <f t="shared" si="14"/>
        <v>12319</v>
      </c>
      <c r="J46" s="41">
        <f t="shared" si="14"/>
        <v>12339</v>
      </c>
      <c r="K46" s="41">
        <f t="shared" si="14"/>
        <v>2857</v>
      </c>
      <c r="L46" s="41">
        <f t="shared" si="14"/>
        <v>13047</v>
      </c>
      <c r="M46" s="41">
        <f t="shared" si="14"/>
        <v>13252</v>
      </c>
      <c r="N46" s="41">
        <f t="shared" si="14"/>
        <v>2988</v>
      </c>
      <c r="O46" s="41">
        <f t="shared" si="14"/>
        <v>13227</v>
      </c>
      <c r="P46" s="41">
        <f t="shared" si="14"/>
        <v>12931</v>
      </c>
      <c r="Q46" s="13">
        <f t="shared" si="14"/>
        <v>2952</v>
      </c>
      <c r="R46" s="13">
        <f t="shared" si="14"/>
        <v>13727</v>
      </c>
      <c r="S46" s="13">
        <f t="shared" si="14"/>
        <v>14439</v>
      </c>
      <c r="T46" s="13">
        <f t="shared" si="14"/>
        <v>2989</v>
      </c>
      <c r="U46" s="13">
        <f t="shared" si="14"/>
        <v>14889</v>
      </c>
      <c r="V46" s="13">
        <f t="shared" si="14"/>
        <v>14570</v>
      </c>
      <c r="W46" s="13">
        <f t="shared" si="14"/>
        <v>3850</v>
      </c>
      <c r="X46" s="13">
        <f t="shared" si="14"/>
        <v>15884</v>
      </c>
      <c r="Y46" s="13">
        <f t="shared" si="14"/>
        <v>14899</v>
      </c>
    </row>
    <row r="47" spans="1:25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5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9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H49" s="27" t="s">
        <v>360</v>
      </c>
      <c r="I49" s="27" t="s">
        <v>403</v>
      </c>
      <c r="K49" s="54" t="s">
        <v>23</v>
      </c>
      <c r="L49" s="54" t="s">
        <v>155</v>
      </c>
      <c r="M49" s="54" t="s">
        <v>188</v>
      </c>
      <c r="N49" s="54" t="s">
        <v>219</v>
      </c>
      <c r="O49" s="54" t="s">
        <v>261</v>
      </c>
      <c r="P49" s="54" t="s">
        <v>315</v>
      </c>
      <c r="Q49" s="27" t="s">
        <v>360</v>
      </c>
      <c r="R49" s="27" t="s">
        <v>403</v>
      </c>
      <c r="S49" s="36"/>
    </row>
    <row r="50" spans="1:19" s="23" customFormat="1" ht="16.5" thickTop="1" x14ac:dyDescent="0.25">
      <c r="A50" s="60" t="s">
        <v>26</v>
      </c>
      <c r="B50" s="56"/>
      <c r="C50" s="56"/>
      <c r="D50" s="56"/>
      <c r="E50" s="56"/>
      <c r="F50" s="56"/>
      <c r="G50" s="56"/>
      <c r="H50" s="43"/>
      <c r="I50" s="207"/>
      <c r="P50" s="36"/>
      <c r="Q50" s="36"/>
      <c r="R50" s="36"/>
      <c r="S50" s="36"/>
    </row>
    <row r="51" spans="1:19" s="23" customFormat="1" x14ac:dyDescent="0.25">
      <c r="A51" s="57" t="s">
        <v>7</v>
      </c>
      <c r="B51" s="58">
        <v>7</v>
      </c>
      <c r="C51" s="58">
        <v>6</v>
      </c>
      <c r="D51" s="58">
        <v>7</v>
      </c>
      <c r="E51" s="58">
        <v>7</v>
      </c>
      <c r="F51" s="58">
        <v>7</v>
      </c>
      <c r="G51" s="58">
        <v>9</v>
      </c>
      <c r="H51" s="58">
        <v>9</v>
      </c>
      <c r="I51" s="194">
        <v>8</v>
      </c>
      <c r="J51" s="143" t="s">
        <v>13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184">
        <v>0</v>
      </c>
      <c r="R51" s="184">
        <v>0</v>
      </c>
      <c r="S51" s="36"/>
    </row>
    <row r="52" spans="1:19" s="23" customFormat="1" x14ac:dyDescent="0.25">
      <c r="A52" s="57" t="s">
        <v>8</v>
      </c>
      <c r="B52" s="58">
        <v>9</v>
      </c>
      <c r="C52" s="58">
        <v>10</v>
      </c>
      <c r="D52" s="58">
        <v>12</v>
      </c>
      <c r="E52" s="58">
        <v>13</v>
      </c>
      <c r="F52" s="58">
        <v>14</v>
      </c>
      <c r="G52" s="58">
        <v>13</v>
      </c>
      <c r="H52" s="58">
        <v>14</v>
      </c>
      <c r="I52" s="194">
        <v>13</v>
      </c>
      <c r="K52" s="61"/>
      <c r="L52" s="61"/>
      <c r="M52" s="61"/>
      <c r="N52" s="61"/>
      <c r="O52" s="61"/>
      <c r="P52" s="61"/>
      <c r="Q52" s="36"/>
      <c r="R52" s="36"/>
      <c r="S52" s="36"/>
    </row>
    <row r="53" spans="1:19" s="23" customFormat="1" x14ac:dyDescent="0.25">
      <c r="A53" s="57" t="s">
        <v>11</v>
      </c>
      <c r="B53" s="58">
        <v>8</v>
      </c>
      <c r="C53" s="58">
        <v>9</v>
      </c>
      <c r="D53" s="58">
        <v>9</v>
      </c>
      <c r="E53" s="58">
        <v>7</v>
      </c>
      <c r="F53" s="58">
        <v>5</v>
      </c>
      <c r="G53" s="58">
        <v>5</v>
      </c>
      <c r="H53" s="58">
        <v>4</v>
      </c>
      <c r="I53" s="194">
        <v>5</v>
      </c>
      <c r="J53" s="143" t="s">
        <v>14</v>
      </c>
      <c r="K53" s="58">
        <v>2</v>
      </c>
      <c r="L53" s="58">
        <v>2</v>
      </c>
      <c r="M53" s="58">
        <v>2</v>
      </c>
      <c r="N53" s="58">
        <v>2</v>
      </c>
      <c r="O53" s="58">
        <v>3</v>
      </c>
      <c r="P53" s="58">
        <v>2</v>
      </c>
      <c r="Q53" s="184">
        <v>1</v>
      </c>
      <c r="R53" s="184">
        <v>1</v>
      </c>
      <c r="S53" s="36"/>
    </row>
    <row r="54" spans="1:19" s="23" customFormat="1" x14ac:dyDescent="0.25">
      <c r="A54" s="62"/>
      <c r="B54" s="56"/>
      <c r="C54" s="56"/>
      <c r="D54" s="56"/>
      <c r="E54" s="56"/>
      <c r="F54" s="56"/>
      <c r="G54" s="56"/>
      <c r="Q54" s="36"/>
      <c r="R54" s="36"/>
      <c r="S54" s="36"/>
    </row>
    <row r="55" spans="1:19" s="23" customFormat="1" x14ac:dyDescent="0.25">
      <c r="A55" s="63" t="s">
        <v>27</v>
      </c>
      <c r="B55" s="163"/>
      <c r="C55" s="163"/>
      <c r="D55" s="163"/>
      <c r="E55" s="163"/>
      <c r="F55" s="157"/>
      <c r="G55" s="166"/>
      <c r="J55" s="141" t="s">
        <v>9</v>
      </c>
      <c r="K55" s="59"/>
      <c r="L55" s="59"/>
      <c r="M55" s="59"/>
      <c r="N55" s="59"/>
      <c r="O55" s="59"/>
      <c r="P55" s="59"/>
      <c r="Q55" s="36"/>
      <c r="R55" s="36"/>
      <c r="S55" s="36"/>
    </row>
    <row r="56" spans="1:19" s="23" customFormat="1" x14ac:dyDescent="0.25">
      <c r="A56" s="57" t="s">
        <v>7</v>
      </c>
      <c r="B56" s="67">
        <v>3</v>
      </c>
      <c r="C56" s="67">
        <v>4</v>
      </c>
      <c r="D56" s="67">
        <v>4</v>
      </c>
      <c r="E56" s="67">
        <v>3</v>
      </c>
      <c r="F56" s="67">
        <v>3</v>
      </c>
      <c r="G56" s="67">
        <v>2</v>
      </c>
      <c r="H56" s="58">
        <v>2</v>
      </c>
      <c r="I56" s="58">
        <v>2</v>
      </c>
      <c r="J56" s="57" t="s">
        <v>7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36"/>
    </row>
    <row r="57" spans="1:19" s="23" customFormat="1" x14ac:dyDescent="0.25">
      <c r="A57" s="64" t="s">
        <v>28</v>
      </c>
      <c r="B57" s="67">
        <v>0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58">
        <v>0</v>
      </c>
      <c r="I57" s="58">
        <v>0</v>
      </c>
      <c r="J57" s="57" t="s">
        <v>8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36"/>
    </row>
    <row r="58" spans="1:19" s="23" customFormat="1" x14ac:dyDescent="0.25">
      <c r="A58" s="57" t="s">
        <v>8</v>
      </c>
      <c r="B58" s="67">
        <v>2</v>
      </c>
      <c r="C58" s="67">
        <v>1</v>
      </c>
      <c r="D58" s="67">
        <v>0</v>
      </c>
      <c r="E58" s="67">
        <v>1</v>
      </c>
      <c r="F58" s="67">
        <v>2</v>
      </c>
      <c r="G58" s="67">
        <v>2</v>
      </c>
      <c r="H58" s="58">
        <v>1</v>
      </c>
      <c r="I58" s="58">
        <v>1</v>
      </c>
      <c r="J58" s="57" t="s">
        <v>11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36"/>
    </row>
    <row r="59" spans="1:19" s="23" customFormat="1" x14ac:dyDescent="0.25">
      <c r="A59" s="59"/>
      <c r="B59" s="163"/>
      <c r="C59" s="163"/>
      <c r="D59" s="163"/>
      <c r="E59" s="163"/>
      <c r="F59" s="157"/>
      <c r="G59" s="166"/>
      <c r="J59" s="142"/>
      <c r="K59" s="163"/>
      <c r="L59" s="163"/>
      <c r="M59" s="163"/>
      <c r="N59" s="163"/>
      <c r="O59" s="157"/>
      <c r="P59" s="166"/>
      <c r="Q59" s="36"/>
      <c r="R59" s="36"/>
      <c r="S59" s="36"/>
    </row>
    <row r="60" spans="1:19" s="23" customFormat="1" x14ac:dyDescent="0.25">
      <c r="A60" s="60" t="s">
        <v>6</v>
      </c>
      <c r="B60" s="56"/>
      <c r="C60" s="56"/>
      <c r="D60" s="56"/>
      <c r="E60" s="56"/>
      <c r="F60" s="56"/>
      <c r="G60" s="56"/>
      <c r="J60" s="143" t="s">
        <v>10</v>
      </c>
      <c r="K60" s="56"/>
      <c r="L60" s="56"/>
      <c r="M60" s="56"/>
      <c r="N60" s="56"/>
      <c r="O60" s="56"/>
      <c r="P60" s="56"/>
      <c r="Q60" s="36"/>
      <c r="R60" s="36"/>
      <c r="S60" s="36"/>
    </row>
    <row r="61" spans="1:19" x14ac:dyDescent="0.25">
      <c r="A61" s="57" t="s">
        <v>7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7" t="s">
        <v>7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168">
        <v>0</v>
      </c>
      <c r="R61" s="168">
        <v>0</v>
      </c>
      <c r="S61" s="28"/>
    </row>
    <row r="62" spans="1:19" x14ac:dyDescent="0.25">
      <c r="A62" s="57" t="s">
        <v>8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7" t="s">
        <v>8</v>
      </c>
      <c r="K62" s="58">
        <v>1</v>
      </c>
      <c r="L62" s="58">
        <v>1</v>
      </c>
      <c r="M62" s="58">
        <v>1</v>
      </c>
      <c r="N62" s="58">
        <v>1</v>
      </c>
      <c r="O62" s="58">
        <v>0</v>
      </c>
      <c r="P62" s="58">
        <v>0</v>
      </c>
      <c r="Q62" s="185">
        <v>0</v>
      </c>
      <c r="R62" s="194">
        <v>1</v>
      </c>
    </row>
    <row r="63" spans="1:19" x14ac:dyDescent="0.25">
      <c r="A63" s="57" t="s">
        <v>11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7" t="s">
        <v>11</v>
      </c>
      <c r="K63" s="58">
        <v>0</v>
      </c>
      <c r="L63" s="58">
        <v>0</v>
      </c>
      <c r="M63" s="58">
        <v>0</v>
      </c>
      <c r="N63" s="58">
        <v>0</v>
      </c>
      <c r="O63" s="58">
        <v>2</v>
      </c>
      <c r="P63" s="58">
        <v>2</v>
      </c>
      <c r="Q63" s="185">
        <v>3</v>
      </c>
      <c r="R63" s="194">
        <v>3</v>
      </c>
    </row>
    <row r="64" spans="1:19" x14ac:dyDescent="0.25">
      <c r="A64" s="62"/>
      <c r="B64" s="56"/>
      <c r="C64" s="56"/>
      <c r="D64" s="56"/>
      <c r="E64" s="59"/>
      <c r="G64" s="157"/>
      <c r="H64" s="23"/>
      <c r="J64" s="57" t="s">
        <v>20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185">
        <v>0</v>
      </c>
      <c r="R64" s="185">
        <v>0</v>
      </c>
    </row>
    <row r="65" spans="1:18" x14ac:dyDescent="0.25">
      <c r="A65" s="2"/>
      <c r="B65" s="7"/>
      <c r="C65" s="7"/>
      <c r="D65" s="7"/>
      <c r="E65" s="2"/>
      <c r="F65" s="2"/>
      <c r="G65" s="2"/>
      <c r="H65" s="7"/>
      <c r="I65" s="7"/>
      <c r="J65" s="66"/>
      <c r="K65" s="2"/>
      <c r="L65" s="2"/>
      <c r="M65" s="2"/>
      <c r="N65" s="2"/>
      <c r="O65" s="2"/>
      <c r="P65" s="2"/>
    </row>
    <row r="66" spans="1:18" x14ac:dyDescent="0.25">
      <c r="A66" s="2"/>
      <c r="B66" s="7"/>
      <c r="C66" s="7"/>
      <c r="D66" s="7"/>
      <c r="E66" s="2"/>
      <c r="F66" s="2"/>
      <c r="G66" s="2"/>
      <c r="H66" s="2"/>
      <c r="I66" s="2"/>
      <c r="J66" s="143" t="s">
        <v>29</v>
      </c>
      <c r="K66" s="58">
        <v>19</v>
      </c>
      <c r="L66" s="58">
        <v>23</v>
      </c>
      <c r="M66" s="58">
        <v>26</v>
      </c>
      <c r="N66" s="58">
        <v>26</v>
      </c>
      <c r="O66" s="58">
        <v>20</v>
      </c>
      <c r="P66" s="58">
        <v>24</v>
      </c>
      <c r="Q66" s="185">
        <v>23</v>
      </c>
      <c r="R66" s="185">
        <v>26</v>
      </c>
    </row>
    <row r="67" spans="1:18" ht="15.6" customHeight="1" x14ac:dyDescent="0.25">
      <c r="A67" s="178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8" ht="15.6" customHeight="1" x14ac:dyDescent="0.25">
      <c r="A68" s="147"/>
      <c r="B68" s="190" t="s">
        <v>219</v>
      </c>
      <c r="C68" s="190" t="s">
        <v>261</v>
      </c>
      <c r="D68" s="187" t="s">
        <v>30</v>
      </c>
      <c r="E68" s="190">
        <v>2017</v>
      </c>
      <c r="F68" s="190">
        <v>2018</v>
      </c>
      <c r="G68" s="187" t="s">
        <v>30</v>
      </c>
      <c r="H68" s="188">
        <v>2018</v>
      </c>
      <c r="I68" s="188">
        <v>2019</v>
      </c>
      <c r="J68" s="187" t="s">
        <v>30</v>
      </c>
      <c r="K68" s="188">
        <v>2020</v>
      </c>
      <c r="L68" s="187" t="s">
        <v>30</v>
      </c>
      <c r="M68" s="35"/>
    </row>
    <row r="69" spans="1:18" ht="15.6" customHeight="1" x14ac:dyDescent="0.25">
      <c r="A69" s="66" t="s">
        <v>31</v>
      </c>
      <c r="B69" s="67">
        <v>2</v>
      </c>
      <c r="C69" s="67">
        <v>3</v>
      </c>
      <c r="D69" s="150">
        <f>(C69-B69)/B69</f>
        <v>0.5</v>
      </c>
      <c r="E69" s="67">
        <v>3</v>
      </c>
      <c r="F69" s="67">
        <v>3</v>
      </c>
      <c r="G69" s="186">
        <f>(F69-E69)/E69</f>
        <v>0</v>
      </c>
      <c r="H69" s="67">
        <v>3</v>
      </c>
      <c r="I69" s="67">
        <v>3</v>
      </c>
      <c r="J69" s="186">
        <f>(I69-H69)/H69</f>
        <v>0</v>
      </c>
      <c r="K69" s="67">
        <v>2</v>
      </c>
      <c r="L69" s="150">
        <f>(K69-I69)/I69</f>
        <v>-0.33333333333333331</v>
      </c>
      <c r="M69" s="35"/>
    </row>
    <row r="70" spans="1:18" ht="15.6" customHeight="1" x14ac:dyDescent="0.25">
      <c r="A70" s="66" t="s">
        <v>32</v>
      </c>
      <c r="B70" s="67">
        <v>8</v>
      </c>
      <c r="C70" s="67">
        <v>8</v>
      </c>
      <c r="D70" s="150">
        <f>(C70-B70)/B70</f>
        <v>0</v>
      </c>
      <c r="E70" s="67">
        <v>8</v>
      </c>
      <c r="F70" s="67">
        <v>9</v>
      </c>
      <c r="G70" s="186">
        <f>(F70-E70)/E70</f>
        <v>0.125</v>
      </c>
      <c r="H70" s="67">
        <v>9</v>
      </c>
      <c r="I70" s="67">
        <v>8</v>
      </c>
      <c r="J70" s="186">
        <f>(I70-H70)/H70</f>
        <v>-0.1111111111111111</v>
      </c>
      <c r="K70" s="67">
        <v>7</v>
      </c>
      <c r="L70" s="150">
        <f>(K70-I70)/I70</f>
        <v>-0.125</v>
      </c>
      <c r="M70" s="35"/>
    </row>
    <row r="71" spans="1:18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8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8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8" x14ac:dyDescent="0.25">
      <c r="A74" s="210" t="s">
        <v>404</v>
      </c>
      <c r="B74" s="210"/>
      <c r="C74" s="210"/>
      <c r="D74" s="210"/>
      <c r="E74" s="210"/>
      <c r="F74" s="210"/>
      <c r="H74" s="35"/>
      <c r="I74" s="40"/>
      <c r="J74" s="35"/>
      <c r="K74" s="35"/>
      <c r="L74" s="35"/>
    </row>
    <row r="75" spans="1:18" x14ac:dyDescent="0.25">
      <c r="A75" s="210"/>
      <c r="B75" s="210"/>
      <c r="C75" s="210"/>
      <c r="D75" s="210"/>
      <c r="E75" s="210"/>
      <c r="F75" s="210"/>
      <c r="G75" s="35"/>
      <c r="H75" s="35"/>
      <c r="I75" s="40"/>
      <c r="J75" s="35"/>
      <c r="K75" s="35"/>
      <c r="L75" s="35"/>
    </row>
    <row r="76" spans="1:18" x14ac:dyDescent="0.25">
      <c r="A76" s="211"/>
      <c r="B76" s="211"/>
      <c r="C76" s="211"/>
      <c r="D76" s="211"/>
      <c r="E76" s="211"/>
      <c r="F76" s="211"/>
      <c r="G76" s="35"/>
      <c r="H76" s="35"/>
      <c r="I76" s="40"/>
      <c r="J76" s="35"/>
      <c r="K76" s="35"/>
      <c r="L76" s="35"/>
    </row>
    <row r="77" spans="1:18" ht="25.5" x14ac:dyDescent="0.25">
      <c r="A77" s="69" t="s">
        <v>37</v>
      </c>
      <c r="B77" s="212" t="s">
        <v>81</v>
      </c>
      <c r="C77" s="213"/>
      <c r="D77" s="212" t="s">
        <v>38</v>
      </c>
      <c r="E77" s="213"/>
      <c r="F77" s="70"/>
      <c r="G77" s="35"/>
      <c r="H77" s="35"/>
      <c r="I77" s="40"/>
      <c r="J77" s="35"/>
      <c r="K77" s="35"/>
      <c r="L77" s="35"/>
    </row>
    <row r="78" spans="1:18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8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8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42</v>
      </c>
      <c r="B81" s="195">
        <v>1181</v>
      </c>
      <c r="C81" s="151">
        <f>B81/F81</f>
        <v>0.75463258785942489</v>
      </c>
      <c r="D81" s="195">
        <v>384</v>
      </c>
      <c r="E81" s="151">
        <f>D81/F81</f>
        <v>0.24536741214057509</v>
      </c>
      <c r="F81" s="81">
        <f>SUM(B81,D81)</f>
        <v>1565</v>
      </c>
      <c r="G81" s="35"/>
      <c r="L81" s="35"/>
    </row>
    <row r="82" spans="1:12" x14ac:dyDescent="0.25">
      <c r="A82" s="79" t="s">
        <v>161</v>
      </c>
      <c r="B82" s="195">
        <v>477</v>
      </c>
      <c r="C82" s="151">
        <f t="shared" ref="C82:C89" si="15">B82/F82</f>
        <v>1</v>
      </c>
      <c r="D82" s="195">
        <v>0</v>
      </c>
      <c r="E82" s="151">
        <f t="shared" ref="E82:E89" si="16">D82/F82</f>
        <v>0</v>
      </c>
      <c r="F82" s="81">
        <f t="shared" ref="F82:F89" si="17">SUM(B82,D82)</f>
        <v>477</v>
      </c>
      <c r="G82" s="35"/>
      <c r="L82" s="35"/>
    </row>
    <row r="83" spans="1:12" s="171" customFormat="1" x14ac:dyDescent="0.25">
      <c r="A83" s="79" t="s">
        <v>355</v>
      </c>
      <c r="B83" s="195">
        <v>0</v>
      </c>
      <c r="C83" s="151">
        <f t="shared" ref="C83" si="18">B83/F83</f>
        <v>0</v>
      </c>
      <c r="D83" s="195">
        <v>40</v>
      </c>
      <c r="E83" s="151">
        <f t="shared" ref="E83" si="19">D83/F83</f>
        <v>1</v>
      </c>
      <c r="F83" s="81">
        <f t="shared" ref="F83" si="20">SUM(B83,D83)</f>
        <v>40</v>
      </c>
      <c r="G83" s="35"/>
      <c r="I83" s="23"/>
      <c r="L83" s="35"/>
    </row>
    <row r="84" spans="1:12" x14ac:dyDescent="0.25">
      <c r="A84" s="79" t="s">
        <v>43</v>
      </c>
      <c r="B84" s="195">
        <v>1350</v>
      </c>
      <c r="C84" s="151">
        <f t="shared" si="15"/>
        <v>0.63113604488078545</v>
      </c>
      <c r="D84" s="195">
        <v>789</v>
      </c>
      <c r="E84" s="151">
        <f t="shared" si="16"/>
        <v>0.3688639551192146</v>
      </c>
      <c r="F84" s="81">
        <f t="shared" si="17"/>
        <v>2139</v>
      </c>
      <c r="G84" s="35"/>
      <c r="L84" s="35"/>
    </row>
    <row r="85" spans="1:12" x14ac:dyDescent="0.25">
      <c r="A85" s="79" t="s">
        <v>44</v>
      </c>
      <c r="B85" s="195">
        <v>935</v>
      </c>
      <c r="C85" s="151">
        <f t="shared" si="15"/>
        <v>0.90163934426229508</v>
      </c>
      <c r="D85" s="195">
        <v>102</v>
      </c>
      <c r="E85" s="151">
        <f t="shared" si="16"/>
        <v>9.8360655737704916E-2</v>
      </c>
      <c r="F85" s="81">
        <f t="shared" si="17"/>
        <v>1037</v>
      </c>
      <c r="G85" s="35"/>
    </row>
    <row r="86" spans="1:12" x14ac:dyDescent="0.25">
      <c r="A86" s="79" t="s">
        <v>45</v>
      </c>
      <c r="B86" s="195">
        <v>1479</v>
      </c>
      <c r="C86" s="151">
        <f t="shared" si="15"/>
        <v>0.6394293125810635</v>
      </c>
      <c r="D86" s="195">
        <v>834</v>
      </c>
      <c r="E86" s="151">
        <f t="shared" si="16"/>
        <v>0.36057068741893644</v>
      </c>
      <c r="F86" s="81">
        <f t="shared" si="17"/>
        <v>2313</v>
      </c>
    </row>
    <row r="87" spans="1:12" x14ac:dyDescent="0.25">
      <c r="A87" s="79" t="s">
        <v>46</v>
      </c>
      <c r="B87" s="195">
        <v>1077</v>
      </c>
      <c r="C87" s="151">
        <f t="shared" si="15"/>
        <v>0.38810810810810809</v>
      </c>
      <c r="D87" s="195">
        <v>1698</v>
      </c>
      <c r="E87" s="151">
        <f t="shared" si="16"/>
        <v>0.61189189189189186</v>
      </c>
      <c r="F87" s="81">
        <f t="shared" si="17"/>
        <v>2775</v>
      </c>
    </row>
    <row r="88" spans="1:12" x14ac:dyDescent="0.25">
      <c r="A88" s="82" t="s">
        <v>47</v>
      </c>
      <c r="B88" s="195">
        <v>621</v>
      </c>
      <c r="C88" s="151">
        <f t="shared" si="15"/>
        <v>0.48477751756440279</v>
      </c>
      <c r="D88" s="195">
        <v>660</v>
      </c>
      <c r="E88" s="151">
        <f t="shared" si="16"/>
        <v>0.51522248243559721</v>
      </c>
      <c r="F88" s="81">
        <f t="shared" si="17"/>
        <v>1281</v>
      </c>
    </row>
    <row r="89" spans="1:12" x14ac:dyDescent="0.25">
      <c r="A89" s="84" t="s">
        <v>48</v>
      </c>
      <c r="B89" s="195">
        <v>960</v>
      </c>
      <c r="C89" s="151">
        <f t="shared" si="15"/>
        <v>0.60150375939849621</v>
      </c>
      <c r="D89" s="195">
        <v>636</v>
      </c>
      <c r="E89" s="151">
        <f t="shared" si="16"/>
        <v>0.39849624060150374</v>
      </c>
      <c r="F89" s="81">
        <f t="shared" si="17"/>
        <v>1596</v>
      </c>
    </row>
    <row r="90" spans="1:12" x14ac:dyDescent="0.25">
      <c r="A90" s="87" t="s">
        <v>49</v>
      </c>
      <c r="B90" s="88">
        <f>SUM(B81:B89)</f>
        <v>8080</v>
      </c>
      <c r="C90" s="152">
        <f>B90/F90</f>
        <v>0.61105649247523253</v>
      </c>
      <c r="D90" s="88">
        <f>SUM(D81:D89)</f>
        <v>5143</v>
      </c>
      <c r="E90" s="152">
        <f>D90/F90</f>
        <v>0.38894350752476747</v>
      </c>
      <c r="F90" s="90">
        <f>SUM(F81:F89)</f>
        <v>13223</v>
      </c>
    </row>
    <row r="91" spans="1:12" x14ac:dyDescent="0.25">
      <c r="A91" s="91"/>
      <c r="B91" s="92"/>
      <c r="C91" s="93"/>
      <c r="D91" s="94"/>
      <c r="E91" s="93"/>
      <c r="F91" s="95"/>
    </row>
    <row r="92" spans="1:12" x14ac:dyDescent="0.25">
      <c r="A92" s="77" t="s">
        <v>50</v>
      </c>
      <c r="B92" s="92"/>
      <c r="C92" s="93"/>
      <c r="D92" s="94"/>
      <c r="E92" s="93"/>
      <c r="F92" s="95"/>
    </row>
    <row r="93" spans="1:12" x14ac:dyDescent="0.25">
      <c r="A93" s="79" t="s">
        <v>42</v>
      </c>
      <c r="B93" s="195">
        <v>261</v>
      </c>
      <c r="C93" s="151">
        <f t="shared" ref="C93:C100" si="21">B93/F93</f>
        <v>0.87878787878787878</v>
      </c>
      <c r="D93" s="195">
        <v>36</v>
      </c>
      <c r="E93" s="151">
        <f>D93/F93</f>
        <v>0.12121212121212122</v>
      </c>
      <c r="F93" s="81">
        <f t="shared" ref="F93:F100" si="22">SUM(B93,D93)</f>
        <v>297</v>
      </c>
      <c r="I93" s="43"/>
    </row>
    <row r="94" spans="1:12" x14ac:dyDescent="0.25">
      <c r="A94" s="79" t="s">
        <v>161</v>
      </c>
      <c r="B94" s="195">
        <v>27</v>
      </c>
      <c r="C94" s="151">
        <f t="shared" si="21"/>
        <v>1</v>
      </c>
      <c r="D94" s="195">
        <v>0</v>
      </c>
      <c r="E94" s="151">
        <f t="shared" ref="E94:E100" si="23">D94/F94</f>
        <v>0</v>
      </c>
      <c r="F94" s="81">
        <f t="shared" si="22"/>
        <v>27</v>
      </c>
      <c r="I94" s="43"/>
    </row>
    <row r="95" spans="1:12" x14ac:dyDescent="0.25">
      <c r="A95" s="79" t="s">
        <v>43</v>
      </c>
      <c r="B95" s="195">
        <v>204</v>
      </c>
      <c r="C95" s="151">
        <f t="shared" si="21"/>
        <v>1</v>
      </c>
      <c r="D95" s="195">
        <v>0</v>
      </c>
      <c r="E95" s="151">
        <f t="shared" si="23"/>
        <v>0</v>
      </c>
      <c r="F95" s="81">
        <f t="shared" si="22"/>
        <v>204</v>
      </c>
      <c r="I95" s="43"/>
    </row>
    <row r="96" spans="1:12" x14ac:dyDescent="0.25">
      <c r="A96" s="79" t="s">
        <v>44</v>
      </c>
      <c r="B96" s="195">
        <v>3</v>
      </c>
      <c r="C96" s="151">
        <f t="shared" si="21"/>
        <v>1</v>
      </c>
      <c r="D96" s="195">
        <v>0</v>
      </c>
      <c r="E96" s="151">
        <f t="shared" si="23"/>
        <v>0</v>
      </c>
      <c r="F96" s="81">
        <f t="shared" si="22"/>
        <v>3</v>
      </c>
      <c r="I96" s="43"/>
    </row>
    <row r="97" spans="1:12" x14ac:dyDescent="0.25">
      <c r="A97" s="79" t="s">
        <v>45</v>
      </c>
      <c r="B97" s="195">
        <v>372</v>
      </c>
      <c r="C97" s="151">
        <f t="shared" si="21"/>
        <v>0.65608465608465605</v>
      </c>
      <c r="D97" s="195">
        <v>195</v>
      </c>
      <c r="E97" s="151">
        <f t="shared" si="23"/>
        <v>0.3439153439153439</v>
      </c>
      <c r="F97" s="81">
        <f t="shared" si="22"/>
        <v>567</v>
      </c>
      <c r="I97" s="43"/>
    </row>
    <row r="98" spans="1:12" x14ac:dyDescent="0.25">
      <c r="A98" s="79" t="s">
        <v>46</v>
      </c>
      <c r="B98" s="195">
        <v>336</v>
      </c>
      <c r="C98" s="151">
        <f t="shared" si="21"/>
        <v>0.52093023255813953</v>
      </c>
      <c r="D98" s="195">
        <v>309</v>
      </c>
      <c r="E98" s="151">
        <f t="shared" si="23"/>
        <v>0.47906976744186047</v>
      </c>
      <c r="F98" s="81">
        <f t="shared" si="22"/>
        <v>645</v>
      </c>
      <c r="I98" s="43"/>
    </row>
    <row r="99" spans="1:12" x14ac:dyDescent="0.25">
      <c r="A99" s="82" t="s">
        <v>47</v>
      </c>
      <c r="B99" s="195">
        <v>165</v>
      </c>
      <c r="C99" s="151">
        <f t="shared" si="21"/>
        <v>1</v>
      </c>
      <c r="D99" s="195">
        <v>0</v>
      </c>
      <c r="E99" s="151">
        <f t="shared" si="23"/>
        <v>0</v>
      </c>
      <c r="F99" s="81">
        <f t="shared" si="22"/>
        <v>165</v>
      </c>
      <c r="I99" s="43"/>
    </row>
    <row r="100" spans="1:12" x14ac:dyDescent="0.25">
      <c r="A100" s="84" t="s">
        <v>48</v>
      </c>
      <c r="B100" s="195">
        <v>684</v>
      </c>
      <c r="C100" s="151">
        <f t="shared" si="21"/>
        <v>0.9083665338645418</v>
      </c>
      <c r="D100" s="195">
        <v>69</v>
      </c>
      <c r="E100" s="151">
        <f t="shared" si="23"/>
        <v>9.1633466135458169E-2</v>
      </c>
      <c r="F100" s="81">
        <f t="shared" si="22"/>
        <v>753</v>
      </c>
      <c r="I100" s="43"/>
    </row>
    <row r="101" spans="1:12" x14ac:dyDescent="0.25">
      <c r="A101" s="154" t="s">
        <v>62</v>
      </c>
      <c r="B101" s="88">
        <f>SUM(B93:B100)</f>
        <v>2052</v>
      </c>
      <c r="C101" s="152">
        <f>B101/F101</f>
        <v>0.77113866967305522</v>
      </c>
      <c r="D101" s="88">
        <f>SUM(D93:D100)</f>
        <v>609</v>
      </c>
      <c r="E101" s="152">
        <f>D101/F101</f>
        <v>0.22886133032694475</v>
      </c>
      <c r="F101" s="90">
        <f>SUM(F93:F100)</f>
        <v>2661</v>
      </c>
      <c r="I101" s="43"/>
    </row>
    <row r="102" spans="1:12" x14ac:dyDescent="0.25">
      <c r="A102" s="95"/>
      <c r="B102" s="97"/>
      <c r="C102" s="98"/>
      <c r="D102" s="97"/>
      <c r="E102" s="98"/>
      <c r="F102" s="99"/>
      <c r="I102" s="43"/>
    </row>
    <row r="103" spans="1:12" x14ac:dyDescent="0.25">
      <c r="A103" s="77" t="s">
        <v>4</v>
      </c>
      <c r="B103" s="92"/>
      <c r="C103" s="93"/>
      <c r="D103" s="94"/>
      <c r="E103" s="93"/>
      <c r="F103" s="95"/>
      <c r="I103" s="43"/>
    </row>
    <row r="104" spans="1:12" x14ac:dyDescent="0.25">
      <c r="A104" s="79" t="s">
        <v>42</v>
      </c>
      <c r="B104" s="80">
        <f>SUM(B81,B93)</f>
        <v>1442</v>
      </c>
      <c r="C104" s="151">
        <f>B104/F104</f>
        <v>0.77443609022556392</v>
      </c>
      <c r="D104" s="80">
        <f>SUM(D81,D93)</f>
        <v>420</v>
      </c>
      <c r="E104" s="151">
        <f>D104/F104</f>
        <v>0.22556390977443608</v>
      </c>
      <c r="F104" s="81">
        <f t="shared" ref="F104:F112" si="24">SUM(B104,D104)</f>
        <v>1862</v>
      </c>
      <c r="I104" s="43"/>
    </row>
    <row r="105" spans="1:12" x14ac:dyDescent="0.25">
      <c r="A105" s="79" t="s">
        <v>161</v>
      </c>
      <c r="B105" s="80">
        <f>SUM(B82,B94)</f>
        <v>504</v>
      </c>
      <c r="C105" s="151">
        <f t="shared" ref="C105:C112" si="25">B105/F105</f>
        <v>1</v>
      </c>
      <c r="D105" s="80">
        <f>SUM(D82,D94)</f>
        <v>0</v>
      </c>
      <c r="E105" s="151">
        <f t="shared" ref="E105:E112" si="26">D105/F105</f>
        <v>0</v>
      </c>
      <c r="F105" s="81">
        <f t="shared" si="24"/>
        <v>504</v>
      </c>
      <c r="I105" s="43"/>
    </row>
    <row r="106" spans="1:12" s="171" customFormat="1" x14ac:dyDescent="0.25">
      <c r="A106" s="79" t="s">
        <v>355</v>
      </c>
      <c r="B106" s="80">
        <v>0</v>
      </c>
      <c r="C106" s="151">
        <f t="shared" si="25"/>
        <v>0</v>
      </c>
      <c r="D106" s="80">
        <f>SUM(D83,D95)</f>
        <v>40</v>
      </c>
      <c r="E106" s="151">
        <f t="shared" si="26"/>
        <v>1</v>
      </c>
      <c r="F106" s="81">
        <f t="shared" si="24"/>
        <v>40</v>
      </c>
      <c r="G106" s="35"/>
      <c r="I106" s="23"/>
      <c r="L106" s="35"/>
    </row>
    <row r="107" spans="1:12" x14ac:dyDescent="0.25">
      <c r="A107" s="79" t="s">
        <v>43</v>
      </c>
      <c r="B107" s="80">
        <f t="shared" ref="B107:B112" si="27">SUM(B84,B95)</f>
        <v>1554</v>
      </c>
      <c r="C107" s="151">
        <f t="shared" si="25"/>
        <v>0.66325224071702948</v>
      </c>
      <c r="D107" s="80">
        <f t="shared" ref="D107:D112" si="28">SUM(D84,D95)</f>
        <v>789</v>
      </c>
      <c r="E107" s="151">
        <f t="shared" si="26"/>
        <v>0.33674775928297057</v>
      </c>
      <c r="F107" s="81">
        <f t="shared" si="24"/>
        <v>2343</v>
      </c>
      <c r="I107" s="43"/>
    </row>
    <row r="108" spans="1:12" x14ac:dyDescent="0.25">
      <c r="A108" s="79" t="s">
        <v>44</v>
      </c>
      <c r="B108" s="80">
        <f t="shared" si="27"/>
        <v>938</v>
      </c>
      <c r="C108" s="151">
        <f t="shared" si="25"/>
        <v>0.90192307692307694</v>
      </c>
      <c r="D108" s="80">
        <f t="shared" si="28"/>
        <v>102</v>
      </c>
      <c r="E108" s="151">
        <f t="shared" si="26"/>
        <v>9.8076923076923075E-2</v>
      </c>
      <c r="F108" s="81">
        <f t="shared" si="24"/>
        <v>1040</v>
      </c>
      <c r="I108" s="43"/>
    </row>
    <row r="109" spans="1:12" x14ac:dyDescent="0.25">
      <c r="A109" s="79" t="s">
        <v>45</v>
      </c>
      <c r="B109" s="80">
        <f t="shared" si="27"/>
        <v>1851</v>
      </c>
      <c r="C109" s="151">
        <f t="shared" si="25"/>
        <v>0.64270833333333333</v>
      </c>
      <c r="D109" s="80">
        <f t="shared" si="28"/>
        <v>1029</v>
      </c>
      <c r="E109" s="151">
        <f t="shared" si="26"/>
        <v>0.35729166666666667</v>
      </c>
      <c r="F109" s="81">
        <f t="shared" si="24"/>
        <v>2880</v>
      </c>
      <c r="I109" s="43"/>
    </row>
    <row r="110" spans="1:12" x14ac:dyDescent="0.25">
      <c r="A110" s="79" t="s">
        <v>46</v>
      </c>
      <c r="B110" s="80">
        <f t="shared" si="27"/>
        <v>1413</v>
      </c>
      <c r="C110" s="151">
        <f t="shared" si="25"/>
        <v>0.41315789473684211</v>
      </c>
      <c r="D110" s="80">
        <f t="shared" si="28"/>
        <v>2007</v>
      </c>
      <c r="E110" s="151">
        <f t="shared" si="26"/>
        <v>0.58684210526315794</v>
      </c>
      <c r="F110" s="81">
        <f t="shared" si="24"/>
        <v>3420</v>
      </c>
      <c r="I110" s="43"/>
    </row>
    <row r="111" spans="1:12" x14ac:dyDescent="0.25">
      <c r="A111" s="82" t="s">
        <v>47</v>
      </c>
      <c r="B111" s="80">
        <f t="shared" si="27"/>
        <v>786</v>
      </c>
      <c r="C111" s="151">
        <f t="shared" si="25"/>
        <v>0.54356846473029041</v>
      </c>
      <c r="D111" s="80">
        <f t="shared" si="28"/>
        <v>660</v>
      </c>
      <c r="E111" s="151">
        <f t="shared" si="26"/>
        <v>0.45643153526970953</v>
      </c>
      <c r="F111" s="81">
        <f t="shared" si="24"/>
        <v>1446</v>
      </c>
      <c r="I111" s="43"/>
    </row>
    <row r="112" spans="1:12" x14ac:dyDescent="0.25">
      <c r="A112" s="84" t="s">
        <v>48</v>
      </c>
      <c r="B112" s="80">
        <f t="shared" si="27"/>
        <v>1644</v>
      </c>
      <c r="C112" s="151">
        <f t="shared" si="25"/>
        <v>0.69987228607918262</v>
      </c>
      <c r="D112" s="80">
        <f t="shared" si="28"/>
        <v>705</v>
      </c>
      <c r="E112" s="151">
        <f t="shared" si="26"/>
        <v>0.30012771392081738</v>
      </c>
      <c r="F112" s="81">
        <f t="shared" si="24"/>
        <v>2349</v>
      </c>
      <c r="I112" s="43"/>
    </row>
    <row r="113" spans="1:9" x14ac:dyDescent="0.25">
      <c r="A113" s="154" t="s">
        <v>51</v>
      </c>
      <c r="B113" s="88">
        <f>SUM(B104:B112)</f>
        <v>10132</v>
      </c>
      <c r="C113" s="152">
        <f>B113/F113</f>
        <v>0.63787459078317799</v>
      </c>
      <c r="D113" s="88">
        <f>F113-B113</f>
        <v>5752</v>
      </c>
      <c r="E113" s="152">
        <f>D113/F113</f>
        <v>0.36212540921682196</v>
      </c>
      <c r="F113" s="90">
        <f>SUM(F104:F112)</f>
        <v>15884</v>
      </c>
      <c r="I113" s="43"/>
    </row>
    <row r="114" spans="1:9" x14ac:dyDescent="0.25">
      <c r="A114" s="100"/>
      <c r="B114" s="100"/>
      <c r="C114" s="100"/>
      <c r="D114" s="100"/>
      <c r="E114" s="100"/>
      <c r="F114" s="100"/>
      <c r="I114" s="43"/>
    </row>
    <row r="115" spans="1:9" x14ac:dyDescent="0.25">
      <c r="A115" s="100" t="s">
        <v>93</v>
      </c>
      <c r="B115" s="100"/>
      <c r="C115" s="100"/>
      <c r="D115" s="100"/>
      <c r="E115" s="100"/>
      <c r="F115" s="100"/>
      <c r="I115" s="43"/>
    </row>
    <row r="116" spans="1:9" x14ac:dyDescent="0.25">
      <c r="B116" s="100"/>
      <c r="C116" s="100"/>
      <c r="D116" s="100"/>
      <c r="E116" s="100"/>
      <c r="F116" s="100"/>
      <c r="I116" s="43"/>
    </row>
    <row r="117" spans="1:9" x14ac:dyDescent="0.25">
      <c r="B117" s="43"/>
      <c r="C117" s="43"/>
      <c r="D117" s="43"/>
      <c r="I117" s="43"/>
    </row>
    <row r="118" spans="1:9" x14ac:dyDescent="0.25">
      <c r="B118" s="43"/>
      <c r="C118" s="43"/>
      <c r="D118" s="43"/>
      <c r="I118" s="43"/>
    </row>
    <row r="119" spans="1:9" x14ac:dyDescent="0.25">
      <c r="B119" s="43"/>
      <c r="C119" s="43"/>
      <c r="D119" s="43"/>
      <c r="I119" s="43"/>
    </row>
    <row r="120" spans="1:9" x14ac:dyDescent="0.25">
      <c r="B120" s="43"/>
      <c r="C120" s="43"/>
      <c r="D120" s="43"/>
    </row>
    <row r="121" spans="1:9" x14ac:dyDescent="0.25">
      <c r="B121" s="43"/>
      <c r="C121" s="43"/>
      <c r="D121" s="43"/>
    </row>
    <row r="122" spans="1:9" x14ac:dyDescent="0.25">
      <c r="B122" s="43"/>
      <c r="C122" s="43"/>
      <c r="D122" s="43"/>
    </row>
    <row r="123" spans="1:9" x14ac:dyDescent="0.25">
      <c r="B123" s="43"/>
      <c r="C123" s="43"/>
      <c r="D123" s="43"/>
    </row>
    <row r="124" spans="1:9" x14ac:dyDescent="0.25">
      <c r="B124" s="43"/>
      <c r="C124" s="43"/>
      <c r="D124" s="43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8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8.125" style="23" bestFit="1" customWidth="1"/>
    <col min="10" max="10" width="14.875" style="43" customWidth="1"/>
    <col min="11" max="13" width="10.75" style="43" customWidth="1"/>
    <col min="14" max="16" width="10.625" style="43" customWidth="1"/>
    <col min="17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20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20" ht="18" x14ac:dyDescent="0.25">
      <c r="A4" s="21" t="s">
        <v>0</v>
      </c>
      <c r="B4" s="22" t="s">
        <v>66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7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27" t="s">
        <v>315</v>
      </c>
      <c r="S6" s="27" t="s">
        <v>360</v>
      </c>
      <c r="T6" s="27" t="s">
        <v>403</v>
      </c>
    </row>
    <row r="7" spans="1:20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28"/>
      <c r="K7" s="133" t="s">
        <v>91</v>
      </c>
      <c r="L7" s="2"/>
      <c r="M7" s="7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29"/>
      <c r="C8" s="15"/>
      <c r="D8" s="15">
        <v>89</v>
      </c>
      <c r="E8" s="15">
        <v>149</v>
      </c>
      <c r="F8" s="15">
        <v>293</v>
      </c>
      <c r="G8" s="15">
        <v>330</v>
      </c>
      <c r="H8" s="15">
        <v>297</v>
      </c>
      <c r="I8" s="168">
        <v>360</v>
      </c>
      <c r="J8" s="168">
        <v>473</v>
      </c>
      <c r="K8" s="66" t="s">
        <v>1</v>
      </c>
      <c r="L8" s="29"/>
      <c r="M8" s="15"/>
      <c r="N8" s="15">
        <v>60</v>
      </c>
      <c r="O8" s="15">
        <v>107</v>
      </c>
      <c r="P8" s="15">
        <v>214</v>
      </c>
      <c r="Q8" s="15">
        <v>251</v>
      </c>
      <c r="R8" s="15">
        <v>206</v>
      </c>
      <c r="S8" s="168">
        <v>246</v>
      </c>
      <c r="T8" s="168">
        <v>312</v>
      </c>
    </row>
    <row r="9" spans="1:20" x14ac:dyDescent="0.25">
      <c r="A9" s="2" t="s">
        <v>2</v>
      </c>
      <c r="B9" s="29"/>
      <c r="C9" s="15"/>
      <c r="D9" s="15">
        <v>41</v>
      </c>
      <c r="E9" s="15">
        <v>41</v>
      </c>
      <c r="F9" s="15">
        <v>67</v>
      </c>
      <c r="G9" s="15">
        <v>47</v>
      </c>
      <c r="H9" s="15">
        <v>54</v>
      </c>
      <c r="I9" s="168">
        <v>47</v>
      </c>
      <c r="J9" s="168">
        <v>73</v>
      </c>
      <c r="K9" s="66" t="s">
        <v>2</v>
      </c>
      <c r="L9" s="29"/>
      <c r="M9" s="15"/>
      <c r="N9" s="15">
        <v>35</v>
      </c>
      <c r="O9" s="15">
        <v>37</v>
      </c>
      <c r="P9" s="15">
        <v>58</v>
      </c>
      <c r="Q9" s="15">
        <v>39</v>
      </c>
      <c r="R9" s="15">
        <v>48</v>
      </c>
      <c r="S9" s="168">
        <v>38</v>
      </c>
      <c r="T9" s="168">
        <v>67</v>
      </c>
    </row>
    <row r="10" spans="1:20" x14ac:dyDescent="0.25">
      <c r="A10" s="2" t="s">
        <v>5</v>
      </c>
      <c r="B10" s="29"/>
      <c r="C10" s="15"/>
      <c r="D10" s="15">
        <v>0</v>
      </c>
      <c r="E10" s="15">
        <v>0</v>
      </c>
      <c r="F10" s="15">
        <v>0</v>
      </c>
      <c r="G10" s="15">
        <v>0</v>
      </c>
      <c r="H10" s="15">
        <v>4</v>
      </c>
      <c r="I10" s="168">
        <v>2</v>
      </c>
      <c r="J10" s="168">
        <v>1</v>
      </c>
      <c r="K10" s="66" t="s">
        <v>5</v>
      </c>
      <c r="L10" s="29"/>
      <c r="M10" s="15"/>
      <c r="N10" s="15">
        <v>0</v>
      </c>
      <c r="O10" s="15">
        <v>0</v>
      </c>
      <c r="P10" s="15">
        <v>0</v>
      </c>
      <c r="Q10" s="15">
        <v>0</v>
      </c>
      <c r="R10" s="15">
        <v>4</v>
      </c>
      <c r="S10" s="168">
        <v>1</v>
      </c>
      <c r="T10" s="168">
        <v>1</v>
      </c>
    </row>
    <row r="11" spans="1:20" x14ac:dyDescent="0.25">
      <c r="A11" s="2" t="s">
        <v>3</v>
      </c>
      <c r="B11" s="29"/>
      <c r="C11" s="15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8">
        <v>0</v>
      </c>
      <c r="J11" s="168">
        <v>0</v>
      </c>
      <c r="K11" s="66" t="s">
        <v>3</v>
      </c>
      <c r="L11" s="29"/>
      <c r="M11" s="15"/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68">
        <v>0</v>
      </c>
      <c r="T11" s="168"/>
    </row>
    <row r="12" spans="1:20" x14ac:dyDescent="0.25">
      <c r="A12" s="30" t="s">
        <v>4</v>
      </c>
      <c r="B12" s="31">
        <f t="shared" ref="B12:J12" si="0">SUM(B8:B11)</f>
        <v>0</v>
      </c>
      <c r="C12" s="13">
        <f t="shared" si="0"/>
        <v>0</v>
      </c>
      <c r="D12" s="13">
        <f t="shared" si="0"/>
        <v>130</v>
      </c>
      <c r="E12" s="13">
        <f t="shared" si="0"/>
        <v>190</v>
      </c>
      <c r="F12" s="13">
        <f t="shared" si="0"/>
        <v>360</v>
      </c>
      <c r="G12" s="13">
        <f t="shared" si="0"/>
        <v>377</v>
      </c>
      <c r="H12" s="13">
        <f t="shared" si="0"/>
        <v>355</v>
      </c>
      <c r="I12" s="13">
        <f t="shared" si="0"/>
        <v>409</v>
      </c>
      <c r="J12" s="13">
        <f t="shared" si="0"/>
        <v>547</v>
      </c>
      <c r="K12" s="134" t="s">
        <v>4</v>
      </c>
      <c r="L12" s="31">
        <f t="shared" ref="L12:S12" si="1">SUM(L8:L11)</f>
        <v>0</v>
      </c>
      <c r="M12" s="13">
        <f t="shared" si="1"/>
        <v>0</v>
      </c>
      <c r="N12" s="13">
        <f t="shared" si="1"/>
        <v>95</v>
      </c>
      <c r="O12" s="13">
        <f t="shared" si="1"/>
        <v>144</v>
      </c>
      <c r="P12" s="13">
        <f t="shared" si="1"/>
        <v>272</v>
      </c>
      <c r="Q12" s="13">
        <f t="shared" si="1"/>
        <v>290</v>
      </c>
      <c r="R12" s="13">
        <f t="shared" si="1"/>
        <v>258</v>
      </c>
      <c r="S12" s="13">
        <f t="shared" si="1"/>
        <v>285</v>
      </c>
      <c r="T12" s="168">
        <f>SUM(T8:T11)</f>
        <v>380</v>
      </c>
    </row>
    <row r="13" spans="1:20" x14ac:dyDescent="0.25">
      <c r="A13" s="2"/>
      <c r="B13" s="7"/>
      <c r="C13" s="12"/>
      <c r="D13" s="51"/>
      <c r="E13" s="2"/>
      <c r="F13" s="2"/>
      <c r="G13" s="2"/>
      <c r="H13" s="2"/>
      <c r="I13" s="2"/>
      <c r="J13" s="2"/>
      <c r="K13" s="135"/>
      <c r="L13" s="52"/>
      <c r="M13" s="34"/>
      <c r="N13" s="52"/>
      <c r="O13" s="7"/>
      <c r="P13" s="7"/>
      <c r="Q13" s="2"/>
      <c r="R13" s="28"/>
      <c r="S13" s="28"/>
      <c r="T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27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27" t="s">
        <v>315</v>
      </c>
      <c r="S14" s="27" t="s">
        <v>360</v>
      </c>
      <c r="T14" s="27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28"/>
      <c r="M15" s="36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29"/>
      <c r="C16" s="15"/>
      <c r="D16" s="15">
        <v>102</v>
      </c>
      <c r="E16" s="15">
        <v>158</v>
      </c>
      <c r="F16" s="15">
        <v>282</v>
      </c>
      <c r="G16" s="15">
        <v>304</v>
      </c>
      <c r="H16" s="15">
        <v>309</v>
      </c>
      <c r="I16" s="146">
        <v>339</v>
      </c>
      <c r="J16" s="146">
        <v>361</v>
      </c>
      <c r="K16" s="137" t="s">
        <v>1</v>
      </c>
      <c r="L16" s="29"/>
      <c r="M16" s="15"/>
      <c r="N16" s="15">
        <v>1</v>
      </c>
      <c r="O16" s="15">
        <v>3</v>
      </c>
      <c r="P16" s="15">
        <v>3</v>
      </c>
      <c r="Q16" s="15">
        <v>12</v>
      </c>
      <c r="R16" s="15">
        <v>11</v>
      </c>
      <c r="S16" s="184">
        <v>13</v>
      </c>
      <c r="T16" s="194">
        <v>12</v>
      </c>
    </row>
    <row r="17" spans="1:25" s="23" customFormat="1" ht="15" customHeight="1" x14ac:dyDescent="0.25">
      <c r="A17" s="7" t="s">
        <v>2</v>
      </c>
      <c r="B17" s="29"/>
      <c r="C17" s="15"/>
      <c r="D17" s="15">
        <v>31</v>
      </c>
      <c r="E17" s="15">
        <v>56</v>
      </c>
      <c r="F17" s="15">
        <v>87</v>
      </c>
      <c r="G17" s="15">
        <v>86</v>
      </c>
      <c r="H17" s="15">
        <v>75</v>
      </c>
      <c r="I17" s="146">
        <v>63</v>
      </c>
      <c r="J17" s="146">
        <v>78</v>
      </c>
      <c r="K17" s="137" t="s">
        <v>2</v>
      </c>
      <c r="L17" s="29"/>
      <c r="M17" s="15"/>
      <c r="N17" s="15">
        <v>1</v>
      </c>
      <c r="O17" s="15">
        <v>2</v>
      </c>
      <c r="P17" s="15">
        <v>2</v>
      </c>
      <c r="Q17" s="15">
        <v>3</v>
      </c>
      <c r="R17" s="15">
        <v>2</v>
      </c>
      <c r="S17" s="184">
        <v>4</v>
      </c>
      <c r="T17" s="194">
        <v>5</v>
      </c>
    </row>
    <row r="18" spans="1:25" s="23" customFormat="1" ht="14.1" customHeight="1" x14ac:dyDescent="0.25">
      <c r="A18" s="7" t="s">
        <v>5</v>
      </c>
      <c r="B18" s="29"/>
      <c r="C18" s="15"/>
      <c r="D18" s="15">
        <v>0</v>
      </c>
      <c r="E18" s="15">
        <v>0</v>
      </c>
      <c r="F18" s="15">
        <v>0</v>
      </c>
      <c r="G18" s="15">
        <v>0</v>
      </c>
      <c r="H18" s="15">
        <v>2</v>
      </c>
      <c r="I18" s="146">
        <v>1</v>
      </c>
      <c r="J18" s="146">
        <v>0</v>
      </c>
      <c r="K18" s="137" t="s">
        <v>5</v>
      </c>
      <c r="L18" s="29"/>
      <c r="M18" s="15"/>
      <c r="N18" s="15">
        <v>0</v>
      </c>
      <c r="O18" s="15">
        <v>0</v>
      </c>
      <c r="P18" s="15">
        <v>0</v>
      </c>
      <c r="Q18" s="15">
        <v>0</v>
      </c>
      <c r="R18" s="15">
        <v>1</v>
      </c>
      <c r="S18" s="184">
        <v>1</v>
      </c>
      <c r="T18" s="184">
        <v>0</v>
      </c>
    </row>
    <row r="19" spans="1:25" s="23" customFormat="1" ht="14.1" customHeight="1" x14ac:dyDescent="0.25">
      <c r="A19" s="7" t="s">
        <v>3</v>
      </c>
      <c r="B19" s="29"/>
      <c r="C19" s="1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46">
        <v>0</v>
      </c>
      <c r="J19" s="146">
        <v>0</v>
      </c>
      <c r="K19" s="137" t="s">
        <v>3</v>
      </c>
      <c r="L19" s="29"/>
      <c r="M19" s="15"/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84">
        <v>0</v>
      </c>
      <c r="T19" s="184">
        <v>0</v>
      </c>
    </row>
    <row r="20" spans="1:25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133</v>
      </c>
      <c r="E20" s="13">
        <f t="shared" si="2"/>
        <v>214</v>
      </c>
      <c r="F20" s="13">
        <f t="shared" si="2"/>
        <v>369</v>
      </c>
      <c r="G20" s="13">
        <f t="shared" si="2"/>
        <v>390</v>
      </c>
      <c r="H20" s="13">
        <f>SUM(H16:H19)</f>
        <v>386</v>
      </c>
      <c r="I20" s="13">
        <f>SUM(I16:I19)</f>
        <v>403</v>
      </c>
      <c r="J20" s="13">
        <f>SUM(J16:J19)</f>
        <v>439</v>
      </c>
      <c r="K20" s="140" t="s">
        <v>4</v>
      </c>
      <c r="L20" s="31">
        <f t="shared" ref="L20:Q20" si="3">SUM(L16:L19)</f>
        <v>0</v>
      </c>
      <c r="M20" s="13">
        <f t="shared" si="3"/>
        <v>0</v>
      </c>
      <c r="N20" s="13">
        <f t="shared" si="3"/>
        <v>2</v>
      </c>
      <c r="O20" s="13">
        <f t="shared" si="3"/>
        <v>5</v>
      </c>
      <c r="P20" s="13">
        <f t="shared" si="3"/>
        <v>5</v>
      </c>
      <c r="Q20" s="13">
        <f t="shared" si="3"/>
        <v>15</v>
      </c>
      <c r="R20" s="13">
        <f>SUM(R16:R19)</f>
        <v>14</v>
      </c>
      <c r="S20" s="13">
        <f>SUM(S16:S19)</f>
        <v>18</v>
      </c>
      <c r="T20" s="220">
        <f>SUM(T16:T19)</f>
        <v>17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/>
      <c r="C25" s="15"/>
      <c r="D25" s="15"/>
      <c r="E25" s="15"/>
      <c r="F25" s="15">
        <v>7</v>
      </c>
      <c r="G25" s="15">
        <v>17</v>
      </c>
      <c r="H25" s="15">
        <v>0</v>
      </c>
      <c r="I25" s="15">
        <v>10</v>
      </c>
      <c r="J25" s="15">
        <v>20</v>
      </c>
      <c r="K25" s="15">
        <v>1</v>
      </c>
      <c r="L25" s="15">
        <v>13</v>
      </c>
      <c r="M25" s="15">
        <v>49</v>
      </c>
      <c r="N25" s="15">
        <v>2</v>
      </c>
      <c r="O25" s="15">
        <v>20</v>
      </c>
      <c r="P25" s="15">
        <v>39</v>
      </c>
      <c r="Q25" s="15">
        <v>4</v>
      </c>
      <c r="R25" s="15">
        <v>19</v>
      </c>
      <c r="S25" s="15">
        <v>32</v>
      </c>
      <c r="T25" s="189">
        <v>6</v>
      </c>
      <c r="U25" s="189">
        <v>21</v>
      </c>
      <c r="V25" s="189">
        <v>33</v>
      </c>
      <c r="W25" s="189">
        <v>7</v>
      </c>
      <c r="X25" s="189">
        <v>30</v>
      </c>
      <c r="Y25" s="189">
        <v>47</v>
      </c>
    </row>
    <row r="26" spans="1:25" s="23" customFormat="1" ht="14.1" customHeight="1" x14ac:dyDescent="0.25">
      <c r="A26" s="7" t="s">
        <v>2</v>
      </c>
      <c r="B26" s="15"/>
      <c r="C26" s="15"/>
      <c r="D26" s="15"/>
      <c r="E26" s="15"/>
      <c r="F26" s="15">
        <v>0</v>
      </c>
      <c r="G26" s="15">
        <v>0</v>
      </c>
      <c r="H26" s="15">
        <v>0</v>
      </c>
      <c r="I26" s="15">
        <v>17</v>
      </c>
      <c r="J26" s="15">
        <v>5</v>
      </c>
      <c r="K26" s="15">
        <v>0</v>
      </c>
      <c r="L26" s="15">
        <v>21</v>
      </c>
      <c r="M26" s="15">
        <v>5</v>
      </c>
      <c r="N26" s="15">
        <v>4</v>
      </c>
      <c r="O26" s="15">
        <v>24</v>
      </c>
      <c r="P26" s="15">
        <v>13</v>
      </c>
      <c r="Q26" s="15">
        <v>3</v>
      </c>
      <c r="R26" s="15">
        <v>16</v>
      </c>
      <c r="S26" s="15">
        <v>12</v>
      </c>
      <c r="T26" s="189">
        <v>1</v>
      </c>
      <c r="U26" s="189">
        <v>16</v>
      </c>
      <c r="V26" s="189">
        <v>11</v>
      </c>
      <c r="W26" s="189">
        <v>1</v>
      </c>
      <c r="X26" s="189">
        <v>8</v>
      </c>
      <c r="Y26" s="189">
        <v>6</v>
      </c>
    </row>
    <row r="27" spans="1:25" s="23" customFormat="1" x14ac:dyDescent="0.25">
      <c r="A27" s="7" t="s">
        <v>5</v>
      </c>
      <c r="B27" s="15"/>
      <c r="C27" s="15"/>
      <c r="D27" s="15"/>
      <c r="E27" s="15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</row>
    <row r="28" spans="1:25" s="23" customFormat="1" ht="14.1" customHeight="1" x14ac:dyDescent="0.25">
      <c r="A28" s="7" t="s">
        <v>3</v>
      </c>
      <c r="B28" s="15"/>
      <c r="C28" s="15"/>
      <c r="D28" s="15"/>
      <c r="E28" s="15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89">
        <v>0</v>
      </c>
      <c r="U28" s="189">
        <v>0</v>
      </c>
      <c r="V28" s="189">
        <v>0</v>
      </c>
      <c r="W28" s="189">
        <v>0</v>
      </c>
      <c r="X28" s="189">
        <v>0</v>
      </c>
      <c r="Y28" s="189">
        <v>0</v>
      </c>
    </row>
    <row r="29" spans="1:25" s="23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7</v>
      </c>
      <c r="G29" s="13">
        <f t="shared" si="4"/>
        <v>17</v>
      </c>
      <c r="H29" s="13">
        <f t="shared" si="4"/>
        <v>0</v>
      </c>
      <c r="I29" s="13">
        <f t="shared" ref="I29:O29" si="5">SUM(I25:I28)</f>
        <v>27</v>
      </c>
      <c r="J29" s="13">
        <f t="shared" si="5"/>
        <v>25</v>
      </c>
      <c r="K29" s="13">
        <f t="shared" si="5"/>
        <v>1</v>
      </c>
      <c r="L29" s="13">
        <f t="shared" si="5"/>
        <v>34</v>
      </c>
      <c r="M29" s="13">
        <f t="shared" si="5"/>
        <v>54</v>
      </c>
      <c r="N29" s="13">
        <f t="shared" si="5"/>
        <v>6</v>
      </c>
      <c r="O29" s="13">
        <f t="shared" si="5"/>
        <v>44</v>
      </c>
      <c r="P29" s="13">
        <f t="shared" ref="P29:Q29" si="6">SUM(P25:P28)</f>
        <v>52</v>
      </c>
      <c r="Q29" s="13">
        <f t="shared" si="6"/>
        <v>7</v>
      </c>
      <c r="R29" s="13">
        <f t="shared" ref="R29:Y29" si="7">SUM(R25:R28)</f>
        <v>35</v>
      </c>
      <c r="S29" s="13">
        <f t="shared" si="7"/>
        <v>44</v>
      </c>
      <c r="T29" s="13">
        <f t="shared" si="7"/>
        <v>7</v>
      </c>
      <c r="U29" s="13">
        <f t="shared" si="7"/>
        <v>37</v>
      </c>
      <c r="V29" s="13">
        <f t="shared" si="7"/>
        <v>44</v>
      </c>
      <c r="W29" s="13">
        <f t="shared" si="7"/>
        <v>8</v>
      </c>
      <c r="X29" s="13">
        <f t="shared" si="7"/>
        <v>38</v>
      </c>
      <c r="Y29" s="13">
        <f t="shared" si="7"/>
        <v>53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27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27" t="s">
        <v>315</v>
      </c>
      <c r="S31" s="27" t="s">
        <v>360</v>
      </c>
      <c r="T31" s="27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15"/>
      <c r="C33" s="9"/>
      <c r="D33" s="9">
        <v>80</v>
      </c>
      <c r="E33" s="9">
        <v>176</v>
      </c>
      <c r="F33" s="9">
        <v>195</v>
      </c>
      <c r="G33" s="9">
        <v>189</v>
      </c>
      <c r="H33" s="15">
        <v>182</v>
      </c>
      <c r="I33" s="15">
        <v>204.4</v>
      </c>
      <c r="J33" s="221">
        <v>195.13</v>
      </c>
      <c r="K33" s="138" t="s">
        <v>99</v>
      </c>
      <c r="L33" s="44"/>
      <c r="M33" s="44"/>
      <c r="N33" s="44" t="s">
        <v>183</v>
      </c>
      <c r="O33" s="44" t="s">
        <v>197</v>
      </c>
      <c r="P33" s="44" t="s">
        <v>223</v>
      </c>
      <c r="Q33" s="44" t="s">
        <v>264</v>
      </c>
      <c r="R33" s="44" t="s">
        <v>317</v>
      </c>
      <c r="S33" s="169" t="s">
        <v>394</v>
      </c>
      <c r="T33" s="35" t="s">
        <v>411</v>
      </c>
    </row>
    <row r="34" spans="1:25" ht="14.1" customHeight="1" x14ac:dyDescent="0.25">
      <c r="A34" s="7" t="s">
        <v>2</v>
      </c>
      <c r="B34" s="15"/>
      <c r="C34" s="9"/>
      <c r="D34" s="9">
        <v>29</v>
      </c>
      <c r="E34" s="9">
        <v>36</v>
      </c>
      <c r="F34" s="9">
        <v>47</v>
      </c>
      <c r="G34" s="9">
        <v>49</v>
      </c>
      <c r="H34" s="15">
        <v>46</v>
      </c>
      <c r="I34" s="15">
        <v>37.25</v>
      </c>
      <c r="J34" s="221">
        <v>44.08</v>
      </c>
      <c r="K34" s="138" t="s">
        <v>100</v>
      </c>
      <c r="L34" s="45"/>
      <c r="M34" s="45"/>
      <c r="N34" s="45" t="s">
        <v>184</v>
      </c>
      <c r="O34" s="45" t="s">
        <v>191</v>
      </c>
      <c r="P34" s="45" t="s">
        <v>224</v>
      </c>
      <c r="Q34" s="45" t="s">
        <v>273</v>
      </c>
      <c r="R34" s="45" t="s">
        <v>326</v>
      </c>
      <c r="S34" s="169" t="s">
        <v>367</v>
      </c>
      <c r="T34" s="35" t="s">
        <v>409</v>
      </c>
    </row>
    <row r="35" spans="1:25" ht="14.1" customHeight="1" x14ac:dyDescent="0.25">
      <c r="A35" s="7" t="s">
        <v>3</v>
      </c>
      <c r="B35" s="15"/>
      <c r="C35" s="9"/>
      <c r="D35" s="9">
        <v>0</v>
      </c>
      <c r="E35" s="9">
        <v>0</v>
      </c>
      <c r="F35" s="9">
        <v>0</v>
      </c>
      <c r="G35" s="9">
        <v>0</v>
      </c>
      <c r="H35" s="15">
        <v>0</v>
      </c>
      <c r="I35" s="15">
        <v>0</v>
      </c>
      <c r="J35" s="221">
        <v>0</v>
      </c>
      <c r="K35" s="138" t="s">
        <v>101</v>
      </c>
      <c r="L35" s="45"/>
      <c r="M35" s="45"/>
      <c r="N35" s="45" t="s">
        <v>185</v>
      </c>
      <c r="O35" s="156" t="s">
        <v>202</v>
      </c>
      <c r="P35" s="156" t="s">
        <v>225</v>
      </c>
      <c r="Q35" s="156" t="s">
        <v>280</v>
      </c>
      <c r="R35" s="156">
        <v>0</v>
      </c>
      <c r="S35" s="169" t="s">
        <v>400</v>
      </c>
      <c r="T35" s="35" t="s">
        <v>410</v>
      </c>
    </row>
    <row r="36" spans="1:25" ht="14.1" customHeight="1" x14ac:dyDescent="0.25">
      <c r="A36" s="12" t="s">
        <v>4</v>
      </c>
      <c r="B36" s="13">
        <f t="shared" ref="B36:I36" si="8">SUM(B33:B35)</f>
        <v>0</v>
      </c>
      <c r="C36" s="13">
        <f t="shared" si="8"/>
        <v>0</v>
      </c>
      <c r="D36" s="13">
        <f t="shared" si="8"/>
        <v>109</v>
      </c>
      <c r="E36" s="13">
        <f t="shared" si="8"/>
        <v>212</v>
      </c>
      <c r="F36" s="13">
        <f t="shared" si="8"/>
        <v>242</v>
      </c>
      <c r="G36" s="13">
        <f t="shared" si="8"/>
        <v>238</v>
      </c>
      <c r="H36" s="13">
        <f t="shared" si="8"/>
        <v>228</v>
      </c>
      <c r="I36" s="13">
        <f t="shared" si="8"/>
        <v>241.65</v>
      </c>
      <c r="J36" s="222">
        <f>SUM(J33:J35)</f>
        <v>239.20999999999998</v>
      </c>
      <c r="K36" s="139" t="s">
        <v>106</v>
      </c>
      <c r="L36" s="46"/>
      <c r="M36" s="46"/>
      <c r="N36" s="46" t="s">
        <v>186</v>
      </c>
      <c r="O36" s="46" t="s">
        <v>208</v>
      </c>
      <c r="P36" s="46" t="s">
        <v>226</v>
      </c>
      <c r="Q36" s="46" t="s">
        <v>286</v>
      </c>
      <c r="R36" s="46" t="s">
        <v>327</v>
      </c>
      <c r="S36" s="169" t="s">
        <v>368</v>
      </c>
      <c r="T36" s="35" t="s">
        <v>368</v>
      </c>
    </row>
    <row r="37" spans="1:25" ht="14.1" customHeight="1" x14ac:dyDescent="0.25">
      <c r="A37" s="183" t="s">
        <v>358</v>
      </c>
      <c r="B37" s="43"/>
      <c r="C37" s="43"/>
      <c r="D37" s="43"/>
      <c r="F37" s="20"/>
      <c r="G37" s="20"/>
      <c r="H37" s="20"/>
      <c r="I37" s="4"/>
      <c r="J37" s="4"/>
      <c r="K37" s="139" t="s">
        <v>107</v>
      </c>
      <c r="L37" s="46"/>
      <c r="M37" s="46"/>
      <c r="N37" s="46" t="s">
        <v>187</v>
      </c>
      <c r="O37" s="46" t="s">
        <v>209</v>
      </c>
      <c r="P37" s="46" t="s">
        <v>227</v>
      </c>
      <c r="Q37" s="46" t="s">
        <v>287</v>
      </c>
      <c r="R37" s="46" t="s">
        <v>327</v>
      </c>
      <c r="S37" s="169" t="s">
        <v>369</v>
      </c>
      <c r="T37" s="35" t="s">
        <v>369</v>
      </c>
    </row>
    <row r="38" spans="1:25" ht="14.1" customHeight="1" x14ac:dyDescent="0.25">
      <c r="B38" s="43"/>
      <c r="C38" s="43"/>
      <c r="D38" s="43"/>
      <c r="F38" s="20"/>
      <c r="G38" s="20"/>
      <c r="H38" s="4"/>
      <c r="I38" s="4"/>
      <c r="J38" s="4"/>
      <c r="K38" s="4"/>
      <c r="L38" s="4"/>
      <c r="M38" s="2"/>
      <c r="N38" s="11" t="s">
        <v>92</v>
      </c>
      <c r="O38" s="1"/>
      <c r="P38" s="28"/>
      <c r="Q38" s="28"/>
      <c r="R38" s="28"/>
      <c r="S38" s="28"/>
    </row>
    <row r="39" spans="1:25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5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  <c r="W40" s="14" t="s">
        <v>17</v>
      </c>
      <c r="X40" s="14" t="s">
        <v>15</v>
      </c>
      <c r="Y40" s="14" t="s">
        <v>16</v>
      </c>
    </row>
    <row r="41" spans="1:25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  <c r="W41" s="3">
        <v>2020</v>
      </c>
      <c r="X41" s="3">
        <v>2020</v>
      </c>
      <c r="Y41" s="3">
        <v>2021</v>
      </c>
    </row>
    <row r="42" spans="1:25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5" s="23" customFormat="1" ht="16.5" customHeight="1" x14ac:dyDescent="0.25">
      <c r="A43" s="7" t="s">
        <v>1</v>
      </c>
      <c r="B43" s="15"/>
      <c r="C43" s="15"/>
      <c r="D43" s="15"/>
      <c r="E43" s="15"/>
      <c r="F43" s="15">
        <v>1206</v>
      </c>
      <c r="G43" s="15">
        <v>1179</v>
      </c>
      <c r="H43" s="15">
        <v>231</v>
      </c>
      <c r="I43" s="15">
        <v>2635</v>
      </c>
      <c r="J43" s="15">
        <v>2817</v>
      </c>
      <c r="K43" s="15">
        <v>579</v>
      </c>
      <c r="L43" s="15">
        <v>2924</v>
      </c>
      <c r="M43" s="15">
        <v>2974</v>
      </c>
      <c r="N43" s="15">
        <v>411</v>
      </c>
      <c r="O43" s="15">
        <v>2834</v>
      </c>
      <c r="P43" s="15">
        <v>2771</v>
      </c>
      <c r="Q43" s="15">
        <v>444</v>
      </c>
      <c r="R43" s="15">
        <v>2735</v>
      </c>
      <c r="S43" s="15">
        <v>3125</v>
      </c>
      <c r="T43" s="189">
        <v>514</v>
      </c>
      <c r="U43" s="189">
        <v>3066</v>
      </c>
      <c r="V43" s="189">
        <v>3007</v>
      </c>
      <c r="W43" s="194">
        <v>457</v>
      </c>
      <c r="X43" s="194">
        <v>2927</v>
      </c>
      <c r="Y43" s="194">
        <v>2963</v>
      </c>
    </row>
    <row r="44" spans="1:25" s="23" customFormat="1" x14ac:dyDescent="0.25">
      <c r="A44" s="7" t="s">
        <v>2</v>
      </c>
      <c r="B44" s="15"/>
      <c r="C44" s="15"/>
      <c r="D44" s="15"/>
      <c r="E44" s="15"/>
      <c r="F44" s="15">
        <v>352</v>
      </c>
      <c r="G44" s="15">
        <v>329</v>
      </c>
      <c r="H44" s="15">
        <v>270</v>
      </c>
      <c r="I44" s="15">
        <v>436</v>
      </c>
      <c r="J44" s="15">
        <v>390</v>
      </c>
      <c r="K44" s="15">
        <v>357</v>
      </c>
      <c r="L44" s="15">
        <v>567</v>
      </c>
      <c r="M44" s="15">
        <v>484</v>
      </c>
      <c r="N44" s="15">
        <v>393</v>
      </c>
      <c r="O44" s="15">
        <v>588</v>
      </c>
      <c r="P44" s="15">
        <v>419</v>
      </c>
      <c r="Q44" s="15">
        <v>312</v>
      </c>
      <c r="R44" s="15">
        <v>551</v>
      </c>
      <c r="S44" s="15">
        <v>415</v>
      </c>
      <c r="T44" s="189">
        <v>171</v>
      </c>
      <c r="U44" s="189">
        <v>447</v>
      </c>
      <c r="V44" s="189">
        <v>452</v>
      </c>
      <c r="W44" s="194">
        <v>192</v>
      </c>
      <c r="X44" s="194">
        <v>529</v>
      </c>
      <c r="Y44" s="194">
        <v>542</v>
      </c>
    </row>
    <row r="45" spans="1:25" s="23" customFormat="1" x14ac:dyDescent="0.25">
      <c r="A45" s="7" t="s">
        <v>3</v>
      </c>
      <c r="B45" s="15"/>
      <c r="C45" s="15"/>
      <c r="D45" s="15"/>
      <c r="E45" s="15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89">
        <v>0</v>
      </c>
      <c r="U45" s="189">
        <v>0</v>
      </c>
      <c r="V45" s="189">
        <v>0</v>
      </c>
      <c r="W45" s="189">
        <v>0</v>
      </c>
      <c r="X45" s="189">
        <v>0</v>
      </c>
      <c r="Y45" s="189">
        <v>0</v>
      </c>
    </row>
    <row r="46" spans="1:25" s="23" customFormat="1" x14ac:dyDescent="0.25">
      <c r="A46" s="12" t="s">
        <v>4</v>
      </c>
      <c r="B46" s="41">
        <f t="shared" ref="B46:J46" si="9">SUM(B43:B45)</f>
        <v>0</v>
      </c>
      <c r="C46" s="41">
        <f t="shared" si="9"/>
        <v>0</v>
      </c>
      <c r="D46" s="41">
        <f t="shared" si="9"/>
        <v>0</v>
      </c>
      <c r="E46" s="41">
        <f t="shared" si="9"/>
        <v>0</v>
      </c>
      <c r="F46" s="41">
        <f t="shared" si="9"/>
        <v>1558</v>
      </c>
      <c r="G46" s="41">
        <f t="shared" si="9"/>
        <v>1508</v>
      </c>
      <c r="H46" s="41">
        <f t="shared" si="9"/>
        <v>501</v>
      </c>
      <c r="I46" s="41">
        <f t="shared" si="9"/>
        <v>3071</v>
      </c>
      <c r="J46" s="41">
        <f t="shared" si="9"/>
        <v>3207</v>
      </c>
      <c r="K46" s="41">
        <f t="shared" ref="K46:Y46" si="10">SUM(K43:K45)</f>
        <v>936</v>
      </c>
      <c r="L46" s="41">
        <f t="shared" si="10"/>
        <v>3491</v>
      </c>
      <c r="M46" s="41">
        <f t="shared" si="10"/>
        <v>3458</v>
      </c>
      <c r="N46" s="41">
        <f t="shared" si="10"/>
        <v>804</v>
      </c>
      <c r="O46" s="41">
        <f t="shared" si="10"/>
        <v>3422</v>
      </c>
      <c r="P46" s="41">
        <f t="shared" si="10"/>
        <v>3190</v>
      </c>
      <c r="Q46" s="41">
        <f t="shared" si="10"/>
        <v>756</v>
      </c>
      <c r="R46" s="41">
        <f t="shared" si="10"/>
        <v>3286</v>
      </c>
      <c r="S46" s="41">
        <f t="shared" si="10"/>
        <v>3540</v>
      </c>
      <c r="T46" s="41">
        <f t="shared" si="10"/>
        <v>685</v>
      </c>
      <c r="U46" s="41">
        <f t="shared" si="10"/>
        <v>3513</v>
      </c>
      <c r="V46" s="41">
        <f t="shared" si="10"/>
        <v>3459</v>
      </c>
      <c r="W46" s="41">
        <f t="shared" si="10"/>
        <v>649</v>
      </c>
      <c r="X46" s="41">
        <f t="shared" si="10"/>
        <v>3456</v>
      </c>
      <c r="Y46" s="41">
        <f t="shared" si="10"/>
        <v>3505</v>
      </c>
    </row>
    <row r="47" spans="1:25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5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9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H49" s="27" t="s">
        <v>360</v>
      </c>
      <c r="I49" s="27" t="s">
        <v>403</v>
      </c>
      <c r="K49" s="54" t="s">
        <v>23</v>
      </c>
      <c r="L49" s="54" t="s">
        <v>155</v>
      </c>
      <c r="M49" s="54" t="s">
        <v>188</v>
      </c>
      <c r="N49" s="54" t="s">
        <v>219</v>
      </c>
      <c r="O49" s="54" t="s">
        <v>261</v>
      </c>
      <c r="P49" s="54" t="s">
        <v>315</v>
      </c>
      <c r="Q49" s="27" t="s">
        <v>360</v>
      </c>
      <c r="R49" s="27" t="s">
        <v>403</v>
      </c>
      <c r="S49" s="36"/>
    </row>
    <row r="50" spans="1:19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43"/>
      <c r="I50" s="207"/>
      <c r="P50" s="36"/>
      <c r="Q50" s="36"/>
      <c r="R50" s="36"/>
      <c r="S50" s="36"/>
    </row>
    <row r="51" spans="1:19" s="23" customFormat="1" x14ac:dyDescent="0.25">
      <c r="A51" s="57" t="s">
        <v>7</v>
      </c>
      <c r="B51" s="58"/>
      <c r="C51" s="58">
        <v>1</v>
      </c>
      <c r="D51" s="58">
        <v>0</v>
      </c>
      <c r="E51" s="58">
        <v>0</v>
      </c>
      <c r="F51" s="58">
        <v>0</v>
      </c>
      <c r="G51" s="58">
        <v>0</v>
      </c>
      <c r="H51" s="185">
        <v>0</v>
      </c>
      <c r="I51" s="185">
        <v>0</v>
      </c>
      <c r="J51" s="143" t="s">
        <v>13</v>
      </c>
      <c r="K51" s="58"/>
      <c r="L51" s="58">
        <v>0</v>
      </c>
      <c r="M51" s="58">
        <v>0</v>
      </c>
      <c r="N51" s="58">
        <v>0</v>
      </c>
      <c r="O51" s="58">
        <v>1</v>
      </c>
      <c r="P51" s="58">
        <v>0</v>
      </c>
      <c r="Q51" s="184">
        <v>0</v>
      </c>
      <c r="R51" s="184">
        <v>0</v>
      </c>
      <c r="S51" s="36"/>
    </row>
    <row r="52" spans="1:19" s="23" customFormat="1" x14ac:dyDescent="0.25">
      <c r="A52" s="57" t="s">
        <v>8</v>
      </c>
      <c r="B52" s="58"/>
      <c r="C52" s="58">
        <v>4</v>
      </c>
      <c r="D52" s="58">
        <v>3</v>
      </c>
      <c r="E52" s="58">
        <v>3</v>
      </c>
      <c r="F52" s="58">
        <v>3</v>
      </c>
      <c r="G52" s="58">
        <v>3</v>
      </c>
      <c r="H52" s="185">
        <v>3</v>
      </c>
      <c r="I52" s="194">
        <v>3</v>
      </c>
      <c r="K52" s="61"/>
      <c r="L52" s="61"/>
      <c r="M52" s="61"/>
      <c r="N52" s="61"/>
      <c r="O52" s="61"/>
      <c r="P52" s="61"/>
      <c r="Q52" s="36"/>
      <c r="R52" s="36"/>
      <c r="S52" s="36"/>
    </row>
    <row r="53" spans="1:19" s="23" customFormat="1" x14ac:dyDescent="0.25">
      <c r="A53" s="57" t="s">
        <v>11</v>
      </c>
      <c r="B53" s="58"/>
      <c r="C53" s="58">
        <v>1</v>
      </c>
      <c r="D53" s="58">
        <v>6</v>
      </c>
      <c r="E53" s="58">
        <v>7</v>
      </c>
      <c r="F53" s="58">
        <v>9</v>
      </c>
      <c r="G53" s="58">
        <v>8</v>
      </c>
      <c r="H53" s="189">
        <v>11</v>
      </c>
      <c r="I53" s="194">
        <v>11</v>
      </c>
      <c r="J53" s="143" t="s">
        <v>14</v>
      </c>
      <c r="K53" s="58"/>
      <c r="L53" s="58">
        <v>1</v>
      </c>
      <c r="M53" s="58">
        <v>2</v>
      </c>
      <c r="N53" s="58">
        <v>2</v>
      </c>
      <c r="O53" s="58">
        <v>4</v>
      </c>
      <c r="P53" s="58">
        <v>3</v>
      </c>
      <c r="Q53" s="184">
        <v>2</v>
      </c>
      <c r="R53" s="184">
        <v>2</v>
      </c>
      <c r="S53" s="36"/>
    </row>
    <row r="54" spans="1:19" s="23" customFormat="1" x14ac:dyDescent="0.25">
      <c r="A54" s="62"/>
      <c r="B54" s="56"/>
      <c r="C54" s="56"/>
      <c r="D54" s="56"/>
      <c r="E54" s="56"/>
      <c r="F54" s="56"/>
      <c r="G54" s="56"/>
      <c r="Q54" s="36"/>
      <c r="R54" s="36"/>
      <c r="S54" s="36"/>
    </row>
    <row r="55" spans="1:19" s="23" customFormat="1" x14ac:dyDescent="0.25">
      <c r="A55" s="63" t="s">
        <v>27</v>
      </c>
      <c r="B55" s="43"/>
      <c r="C55" s="163"/>
      <c r="D55" s="163"/>
      <c r="E55" s="163"/>
      <c r="F55" s="157"/>
      <c r="G55" s="166"/>
      <c r="J55" s="141" t="s">
        <v>9</v>
      </c>
      <c r="K55" s="59"/>
      <c r="L55" s="59"/>
      <c r="M55" s="59"/>
      <c r="N55" s="59"/>
      <c r="O55" s="59"/>
      <c r="P55" s="59"/>
      <c r="Q55" s="36"/>
      <c r="R55" s="36"/>
      <c r="S55" s="36"/>
    </row>
    <row r="56" spans="1:19" s="23" customFormat="1" x14ac:dyDescent="0.25">
      <c r="A56" s="57" t="s">
        <v>7</v>
      </c>
      <c r="B56" s="67"/>
      <c r="C56" s="67">
        <v>0</v>
      </c>
      <c r="D56" s="67">
        <v>1</v>
      </c>
      <c r="E56" s="67">
        <v>1</v>
      </c>
      <c r="F56" s="67">
        <v>1</v>
      </c>
      <c r="G56" s="67">
        <v>1</v>
      </c>
      <c r="H56" s="189">
        <v>1</v>
      </c>
      <c r="I56" s="189">
        <v>1</v>
      </c>
      <c r="J56" s="57" t="s">
        <v>7</v>
      </c>
      <c r="K56" s="58"/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36"/>
    </row>
    <row r="57" spans="1:19" s="23" customFormat="1" x14ac:dyDescent="0.25">
      <c r="A57" s="64" t="s">
        <v>28</v>
      </c>
      <c r="B57" s="67"/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189">
        <v>0</v>
      </c>
      <c r="I57" s="189">
        <v>0</v>
      </c>
      <c r="J57" s="57" t="s">
        <v>8</v>
      </c>
      <c r="K57" s="58"/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36"/>
    </row>
    <row r="58" spans="1:19" s="23" customFormat="1" x14ac:dyDescent="0.25">
      <c r="A58" s="57" t="s">
        <v>8</v>
      </c>
      <c r="B58" s="67"/>
      <c r="C58" s="67">
        <v>0</v>
      </c>
      <c r="D58" s="67">
        <v>0</v>
      </c>
      <c r="E58" s="67">
        <v>0</v>
      </c>
      <c r="F58" s="67">
        <v>0</v>
      </c>
      <c r="G58" s="67">
        <v>1</v>
      </c>
      <c r="H58" s="189">
        <v>1</v>
      </c>
      <c r="I58" s="189">
        <v>1</v>
      </c>
      <c r="J58" s="57" t="s">
        <v>11</v>
      </c>
      <c r="K58" s="58"/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36"/>
    </row>
    <row r="59" spans="1:19" s="23" customFormat="1" x14ac:dyDescent="0.25">
      <c r="A59" s="59"/>
      <c r="B59" s="43"/>
      <c r="C59" s="163"/>
      <c r="D59" s="163"/>
      <c r="E59" s="163"/>
      <c r="F59" s="157"/>
      <c r="G59" s="166"/>
      <c r="J59" s="142"/>
      <c r="K59" s="43"/>
      <c r="L59" s="163"/>
      <c r="M59" s="163"/>
      <c r="N59" s="163"/>
      <c r="O59" s="157"/>
      <c r="P59" s="166"/>
      <c r="Q59" s="36"/>
      <c r="R59" s="36"/>
      <c r="S59" s="36"/>
    </row>
    <row r="60" spans="1:19" s="23" customFormat="1" x14ac:dyDescent="0.25">
      <c r="A60" s="60" t="s">
        <v>6</v>
      </c>
      <c r="B60" s="56"/>
      <c r="C60" s="56"/>
      <c r="D60" s="56"/>
      <c r="E60" s="56"/>
      <c r="F60" s="56"/>
      <c r="G60" s="56"/>
      <c r="J60" s="143" t="s">
        <v>10</v>
      </c>
      <c r="K60" s="56"/>
      <c r="L60" s="56"/>
      <c r="M60" s="56"/>
      <c r="N60" s="56"/>
      <c r="O60" s="56"/>
      <c r="P60" s="56"/>
      <c r="Q60" s="36"/>
      <c r="R60" s="36"/>
      <c r="S60" s="36"/>
    </row>
    <row r="61" spans="1:19" x14ac:dyDescent="0.25">
      <c r="A61" s="57" t="s">
        <v>7</v>
      </c>
      <c r="B61" s="58"/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7" t="s">
        <v>7</v>
      </c>
      <c r="K61" s="58"/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169">
        <v>0</v>
      </c>
      <c r="R61" s="169">
        <v>0</v>
      </c>
      <c r="S61" s="28"/>
    </row>
    <row r="62" spans="1:19" x14ac:dyDescent="0.25">
      <c r="A62" s="57" t="s">
        <v>8</v>
      </c>
      <c r="B62" s="58"/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7" t="s">
        <v>8</v>
      </c>
      <c r="K62" s="58"/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185">
        <v>0</v>
      </c>
      <c r="R62" s="169">
        <v>0</v>
      </c>
    </row>
    <row r="63" spans="1:19" x14ac:dyDescent="0.25">
      <c r="A63" s="57" t="s">
        <v>11</v>
      </c>
      <c r="B63" s="58"/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7" t="s">
        <v>11</v>
      </c>
      <c r="K63" s="58"/>
      <c r="L63" s="58">
        <v>2</v>
      </c>
      <c r="M63" s="58">
        <v>1</v>
      </c>
      <c r="N63" s="58">
        <v>1</v>
      </c>
      <c r="O63" s="58">
        <v>1</v>
      </c>
      <c r="P63" s="58">
        <v>1</v>
      </c>
      <c r="Q63" s="185">
        <v>2</v>
      </c>
      <c r="R63" s="185">
        <v>2</v>
      </c>
    </row>
    <row r="64" spans="1:19" x14ac:dyDescent="0.25">
      <c r="A64" s="62"/>
      <c r="B64" s="56"/>
      <c r="C64" s="56"/>
      <c r="D64" s="56"/>
      <c r="E64" s="59"/>
      <c r="F64" s="59"/>
      <c r="H64" s="23"/>
      <c r="J64" s="57" t="s">
        <v>20</v>
      </c>
      <c r="K64" s="58"/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185">
        <v>1</v>
      </c>
      <c r="R64" s="185">
        <v>1</v>
      </c>
    </row>
    <row r="65" spans="1:18" x14ac:dyDescent="0.25">
      <c r="A65" s="2"/>
      <c r="B65" s="7"/>
      <c r="C65" s="7"/>
      <c r="D65" s="7"/>
      <c r="E65" s="2"/>
      <c r="F65" s="2"/>
      <c r="G65" s="2"/>
      <c r="H65" s="7"/>
      <c r="I65" s="7"/>
      <c r="J65" s="66"/>
      <c r="K65" s="7"/>
      <c r="L65" s="2"/>
      <c r="M65" s="2"/>
      <c r="N65" s="2"/>
      <c r="O65" s="2"/>
      <c r="P65" s="2"/>
    </row>
    <row r="66" spans="1:18" x14ac:dyDescent="0.25">
      <c r="A66" s="2"/>
      <c r="B66" s="7"/>
      <c r="C66" s="7"/>
      <c r="D66" s="7"/>
      <c r="E66" s="2"/>
      <c r="F66" s="2"/>
      <c r="G66" s="2"/>
      <c r="H66" s="2"/>
      <c r="I66" s="2"/>
      <c r="J66" s="143" t="s">
        <v>29</v>
      </c>
      <c r="K66" s="58"/>
      <c r="L66" s="58">
        <v>7</v>
      </c>
      <c r="M66" s="58">
        <v>39</v>
      </c>
      <c r="N66" s="58">
        <v>38</v>
      </c>
      <c r="O66" s="58">
        <v>36</v>
      </c>
      <c r="P66" s="58">
        <v>26</v>
      </c>
      <c r="Q66" s="185">
        <v>31</v>
      </c>
      <c r="R66" s="185">
        <v>27</v>
      </c>
    </row>
    <row r="67" spans="1:18" ht="15.6" customHeight="1" x14ac:dyDescent="0.25">
      <c r="A67" s="129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8" ht="15.6" customHeight="1" x14ac:dyDescent="0.25">
      <c r="A68" s="147"/>
      <c r="B68" s="190" t="s">
        <v>219</v>
      </c>
      <c r="C68" s="190" t="s">
        <v>261</v>
      </c>
      <c r="D68" s="187" t="s">
        <v>30</v>
      </c>
      <c r="E68" s="190">
        <v>2017</v>
      </c>
      <c r="F68" s="190">
        <v>2018</v>
      </c>
      <c r="G68" s="187" t="s">
        <v>30</v>
      </c>
      <c r="H68" s="188">
        <v>2018</v>
      </c>
      <c r="I68" s="188">
        <v>2019</v>
      </c>
      <c r="J68" s="187" t="s">
        <v>30</v>
      </c>
      <c r="K68" s="188">
        <v>2020</v>
      </c>
      <c r="L68" s="187" t="s">
        <v>30</v>
      </c>
      <c r="M68" s="35"/>
    </row>
    <row r="69" spans="1:18" ht="15.6" customHeight="1" x14ac:dyDescent="0.25">
      <c r="A69" s="66" t="s">
        <v>31</v>
      </c>
      <c r="B69" s="67">
        <v>1</v>
      </c>
      <c r="C69" s="67">
        <v>1</v>
      </c>
      <c r="D69" s="150">
        <f>(C69-B69)/B69</f>
        <v>0</v>
      </c>
      <c r="E69" s="67">
        <v>1</v>
      </c>
      <c r="F69" s="67">
        <v>1</v>
      </c>
      <c r="G69" s="186">
        <f>(F69-E69)/E69</f>
        <v>0</v>
      </c>
      <c r="H69" s="67">
        <v>1</v>
      </c>
      <c r="I69" s="67">
        <v>1</v>
      </c>
      <c r="J69" s="186">
        <f>(I69-H69)/H69</f>
        <v>0</v>
      </c>
      <c r="K69" s="67">
        <v>1</v>
      </c>
      <c r="L69" s="150">
        <f>(K69-I69)/I69</f>
        <v>0</v>
      </c>
      <c r="M69" s="35"/>
    </row>
    <row r="70" spans="1:18" ht="15.6" customHeight="1" x14ac:dyDescent="0.25">
      <c r="A70" s="66" t="s">
        <v>32</v>
      </c>
      <c r="B70" s="67">
        <v>6</v>
      </c>
      <c r="C70" s="67">
        <v>7</v>
      </c>
      <c r="D70" s="150">
        <f>(C70-B70)/B70</f>
        <v>0.16666666666666666</v>
      </c>
      <c r="E70" s="67">
        <v>7</v>
      </c>
      <c r="F70" s="67">
        <v>7</v>
      </c>
      <c r="G70" s="186">
        <f>(F70-E70)/E70</f>
        <v>0</v>
      </c>
      <c r="H70" s="67">
        <v>7</v>
      </c>
      <c r="I70" s="67">
        <v>9</v>
      </c>
      <c r="J70" s="186">
        <f>(I70-H70)/H70</f>
        <v>0.2857142857142857</v>
      </c>
      <c r="K70" s="67">
        <v>9</v>
      </c>
      <c r="L70" s="150">
        <f>(K70-I70)/I70</f>
        <v>0</v>
      </c>
      <c r="M70" s="35"/>
    </row>
    <row r="71" spans="1:18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8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8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8" x14ac:dyDescent="0.25">
      <c r="A74" s="210" t="s">
        <v>404</v>
      </c>
      <c r="B74" s="210"/>
      <c r="C74" s="210"/>
      <c r="D74" s="210"/>
      <c r="E74" s="210"/>
      <c r="F74" s="210"/>
      <c r="H74" s="35"/>
      <c r="I74" s="40"/>
      <c r="J74" s="35"/>
      <c r="K74" s="35"/>
      <c r="L74" s="35"/>
    </row>
    <row r="75" spans="1:18" x14ac:dyDescent="0.25">
      <c r="A75" s="210"/>
      <c r="B75" s="210"/>
      <c r="C75" s="210"/>
      <c r="D75" s="210"/>
      <c r="E75" s="210"/>
      <c r="F75" s="210"/>
      <c r="G75" s="35"/>
      <c r="H75" s="35"/>
      <c r="I75" s="40"/>
      <c r="J75" s="35"/>
      <c r="K75" s="35"/>
      <c r="L75" s="35"/>
    </row>
    <row r="76" spans="1:18" x14ac:dyDescent="0.25">
      <c r="A76" s="211"/>
      <c r="B76" s="211"/>
      <c r="C76" s="211"/>
      <c r="D76" s="211"/>
      <c r="E76" s="211"/>
      <c r="F76" s="211"/>
      <c r="G76" s="35"/>
      <c r="H76" s="35"/>
      <c r="I76" s="40"/>
      <c r="J76" s="35"/>
      <c r="K76" s="35"/>
      <c r="L76" s="35"/>
    </row>
    <row r="77" spans="1:18" ht="30.75" customHeight="1" x14ac:dyDescent="0.25">
      <c r="A77" s="69" t="s">
        <v>181</v>
      </c>
      <c r="B77" s="212" t="s">
        <v>81</v>
      </c>
      <c r="C77" s="213"/>
      <c r="D77" s="212" t="s">
        <v>38</v>
      </c>
      <c r="E77" s="213"/>
      <c r="F77" s="70"/>
      <c r="G77" s="35"/>
      <c r="H77" s="35"/>
      <c r="I77" s="40"/>
      <c r="J77" s="35"/>
      <c r="K77" s="35"/>
      <c r="L77" s="35"/>
    </row>
    <row r="78" spans="1:18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8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8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66</v>
      </c>
      <c r="B81" s="195">
        <v>625</v>
      </c>
      <c r="C81" s="151">
        <f>B81/F81</f>
        <v>0.6983240223463687</v>
      </c>
      <c r="D81" s="195">
        <v>270</v>
      </c>
      <c r="E81" s="151">
        <f>D81/F81</f>
        <v>0.3016759776536313</v>
      </c>
      <c r="F81" s="81">
        <f>SUM(B81,D81)</f>
        <v>895</v>
      </c>
      <c r="G81" s="35"/>
      <c r="L81" s="35"/>
    </row>
    <row r="82" spans="1:12" s="158" customFormat="1" x14ac:dyDescent="0.25">
      <c r="A82" s="79" t="s">
        <v>182</v>
      </c>
      <c r="B82" s="195">
        <v>186</v>
      </c>
      <c r="C82" s="151">
        <f t="shared" ref="C82:C84" si="11">B82/F82</f>
        <v>1</v>
      </c>
      <c r="D82" s="195">
        <v>0</v>
      </c>
      <c r="E82" s="151">
        <f t="shared" ref="E82:E84" si="12">D82/F82</f>
        <v>0</v>
      </c>
      <c r="F82" s="81">
        <f>SUM(B82,D82)</f>
        <v>186</v>
      </c>
      <c r="G82" s="35"/>
      <c r="I82" s="23"/>
      <c r="L82" s="35"/>
    </row>
    <row r="83" spans="1:12" s="158" customFormat="1" x14ac:dyDescent="0.25">
      <c r="A83" s="79" t="s">
        <v>217</v>
      </c>
      <c r="B83" s="195">
        <v>0</v>
      </c>
      <c r="C83" s="151">
        <f t="shared" si="11"/>
        <v>0</v>
      </c>
      <c r="D83" s="195">
        <v>237</v>
      </c>
      <c r="E83" s="151">
        <f t="shared" si="12"/>
        <v>1</v>
      </c>
      <c r="F83" s="81">
        <f>SUM(B83,D83)</f>
        <v>237</v>
      </c>
      <c r="G83" s="35"/>
      <c r="I83" s="23"/>
      <c r="L83" s="35"/>
    </row>
    <row r="84" spans="1:12" x14ac:dyDescent="0.25">
      <c r="A84" s="79" t="s">
        <v>218</v>
      </c>
      <c r="B84" s="195">
        <v>1218</v>
      </c>
      <c r="C84" s="151">
        <f t="shared" si="11"/>
        <v>0.75699192044748287</v>
      </c>
      <c r="D84" s="195">
        <v>391</v>
      </c>
      <c r="E84" s="151">
        <f t="shared" si="12"/>
        <v>0.2430080795525171</v>
      </c>
      <c r="F84" s="81">
        <f>SUM(B84,D84)</f>
        <v>1609</v>
      </c>
      <c r="G84" s="35"/>
      <c r="L84" s="35"/>
    </row>
    <row r="85" spans="1:12" x14ac:dyDescent="0.25">
      <c r="A85" s="87" t="s">
        <v>49</v>
      </c>
      <c r="B85" s="88">
        <f>SUM(B81:B84)</f>
        <v>2029</v>
      </c>
      <c r="C85" s="152">
        <f>B85/F85</f>
        <v>0.69320122992825417</v>
      </c>
      <c r="D85" s="88">
        <f>SUM(D81:D84)</f>
        <v>898</v>
      </c>
      <c r="E85" s="152">
        <f>D85/F85</f>
        <v>0.30679877007174583</v>
      </c>
      <c r="F85" s="90">
        <f>SUM(F81:F84)</f>
        <v>2927</v>
      </c>
    </row>
    <row r="86" spans="1:12" x14ac:dyDescent="0.25">
      <c r="A86" s="91"/>
      <c r="B86" s="92"/>
      <c r="C86" s="93"/>
      <c r="D86" s="94"/>
      <c r="E86" s="93"/>
      <c r="F86" s="95"/>
    </row>
    <row r="87" spans="1:12" x14ac:dyDescent="0.25">
      <c r="A87" s="77" t="s">
        <v>50</v>
      </c>
      <c r="B87" s="92"/>
      <c r="C87" s="93"/>
      <c r="D87" s="94"/>
      <c r="E87" s="93"/>
      <c r="F87" s="95"/>
    </row>
    <row r="88" spans="1:12" s="158" customFormat="1" x14ac:dyDescent="0.25">
      <c r="A88" s="79" t="s">
        <v>66</v>
      </c>
      <c r="B88" s="195">
        <v>328</v>
      </c>
      <c r="C88" s="151">
        <f>B88/F88</f>
        <v>0.96470588235294119</v>
      </c>
      <c r="D88" s="195">
        <v>12</v>
      </c>
      <c r="E88" s="151">
        <f>D88/F88</f>
        <v>3.5294117647058823E-2</v>
      </c>
      <c r="F88" s="81">
        <f>SUM(B88,D88)</f>
        <v>340</v>
      </c>
    </row>
    <row r="89" spans="1:12" x14ac:dyDescent="0.25">
      <c r="A89" s="79" t="s">
        <v>182</v>
      </c>
      <c r="B89" s="195">
        <v>156</v>
      </c>
      <c r="C89" s="151">
        <f>B89/F89</f>
        <v>0.82539682539682535</v>
      </c>
      <c r="D89" s="195">
        <v>33</v>
      </c>
      <c r="E89" s="151">
        <f>D89/F89</f>
        <v>0.17460317460317459</v>
      </c>
      <c r="F89" s="81">
        <f>SUM(B89,D89)</f>
        <v>189</v>
      </c>
      <c r="I89" s="43"/>
    </row>
    <row r="90" spans="1:12" x14ac:dyDescent="0.25">
      <c r="A90" s="154" t="s">
        <v>62</v>
      </c>
      <c r="B90" s="88">
        <f>SUM(B88:B89)</f>
        <v>484</v>
      </c>
      <c r="C90" s="152">
        <f>B90/F90</f>
        <v>0.9149338374291115</v>
      </c>
      <c r="D90" s="88">
        <f>SUM(D88:D89)</f>
        <v>45</v>
      </c>
      <c r="E90" s="152">
        <f>D90/F90</f>
        <v>8.5066162570888462E-2</v>
      </c>
      <c r="F90" s="90">
        <f>SUM(F88:F89)</f>
        <v>529</v>
      </c>
      <c r="I90" s="43"/>
    </row>
    <row r="91" spans="1:12" x14ac:dyDescent="0.25">
      <c r="A91" s="95"/>
      <c r="B91" s="97"/>
      <c r="C91" s="98"/>
      <c r="D91" s="97"/>
      <c r="E91" s="98"/>
      <c r="F91" s="99"/>
      <c r="I91" s="43"/>
    </row>
    <row r="92" spans="1:12" x14ac:dyDescent="0.25">
      <c r="A92" s="77" t="s">
        <v>4</v>
      </c>
      <c r="B92" s="92"/>
      <c r="C92" s="93"/>
      <c r="D92" s="94"/>
      <c r="E92" s="93"/>
      <c r="F92" s="95"/>
      <c r="I92" s="43"/>
    </row>
    <row r="93" spans="1:12" x14ac:dyDescent="0.25">
      <c r="A93" s="79" t="s">
        <v>66</v>
      </c>
      <c r="B93" s="83">
        <f>B81+B88</f>
        <v>953</v>
      </c>
      <c r="C93" s="151">
        <f t="shared" ref="C93:C96" si="13">B93/F93</f>
        <v>0.77165991902834008</v>
      </c>
      <c r="D93" s="80">
        <f>F93-B93</f>
        <v>282</v>
      </c>
      <c r="E93" s="151">
        <f t="shared" ref="E93:E96" si="14">D93/F93</f>
        <v>0.22834008097165992</v>
      </c>
      <c r="F93" s="86">
        <f>F81+F88</f>
        <v>1235</v>
      </c>
      <c r="I93" s="43"/>
    </row>
    <row r="94" spans="1:12" s="158" customFormat="1" x14ac:dyDescent="0.25">
      <c r="A94" s="79" t="s">
        <v>182</v>
      </c>
      <c r="B94" s="83">
        <f>B82+B89</f>
        <v>342</v>
      </c>
      <c r="C94" s="151">
        <f t="shared" si="13"/>
        <v>0.91200000000000003</v>
      </c>
      <c r="D94" s="80">
        <f t="shared" ref="D94:D96" si="15">F94-B94</f>
        <v>33</v>
      </c>
      <c r="E94" s="151">
        <f t="shared" si="14"/>
        <v>8.7999999999999995E-2</v>
      </c>
      <c r="F94" s="86">
        <f>F82+F89</f>
        <v>375</v>
      </c>
    </row>
    <row r="95" spans="1:12" s="158" customFormat="1" x14ac:dyDescent="0.25">
      <c r="A95" s="79" t="s">
        <v>217</v>
      </c>
      <c r="B95" s="83">
        <f>B83</f>
        <v>0</v>
      </c>
      <c r="C95" s="151">
        <f t="shared" si="13"/>
        <v>0</v>
      </c>
      <c r="D95" s="80">
        <f t="shared" si="15"/>
        <v>237</v>
      </c>
      <c r="E95" s="151">
        <f t="shared" si="14"/>
        <v>1</v>
      </c>
      <c r="F95" s="86">
        <f>F83</f>
        <v>237</v>
      </c>
    </row>
    <row r="96" spans="1:12" x14ac:dyDescent="0.25">
      <c r="A96" s="79" t="s">
        <v>218</v>
      </c>
      <c r="B96" s="85">
        <f>B84</f>
        <v>1218</v>
      </c>
      <c r="C96" s="151">
        <f t="shared" si="13"/>
        <v>0.75699192044748287</v>
      </c>
      <c r="D96" s="80">
        <f t="shared" si="15"/>
        <v>391</v>
      </c>
      <c r="E96" s="151">
        <f t="shared" si="14"/>
        <v>0.2430080795525171</v>
      </c>
      <c r="F96" s="96">
        <f>F84</f>
        <v>1609</v>
      </c>
      <c r="I96" s="43"/>
    </row>
    <row r="97" spans="1:9" x14ac:dyDescent="0.25">
      <c r="A97" s="154" t="s">
        <v>51</v>
      </c>
      <c r="B97" s="88">
        <f>SUM(B93:B96)</f>
        <v>2513</v>
      </c>
      <c r="C97" s="152">
        <f>B97/F97</f>
        <v>0.72714120370370372</v>
      </c>
      <c r="D97" s="88">
        <f>SUM(D93:D96)</f>
        <v>943</v>
      </c>
      <c r="E97" s="152">
        <f>D97/F97</f>
        <v>0.27285879629629628</v>
      </c>
      <c r="F97" s="90">
        <f>SUM(F93:F96)</f>
        <v>3456</v>
      </c>
      <c r="I97" s="43"/>
    </row>
    <row r="98" spans="1:9" x14ac:dyDescent="0.25">
      <c r="A98" s="100"/>
      <c r="B98" s="100"/>
      <c r="C98" s="100"/>
      <c r="D98" s="100"/>
      <c r="E98" s="100"/>
      <c r="F98" s="100"/>
      <c r="I98" s="43"/>
    </row>
    <row r="99" spans="1:9" x14ac:dyDescent="0.25">
      <c r="A99" s="100" t="s">
        <v>93</v>
      </c>
      <c r="B99" s="100"/>
      <c r="C99" s="100"/>
      <c r="D99" s="100"/>
      <c r="E99" s="100"/>
      <c r="F99" s="100"/>
      <c r="I99" s="43"/>
    </row>
    <row r="100" spans="1:9" x14ac:dyDescent="0.25">
      <c r="B100" s="100"/>
      <c r="C100" s="100"/>
      <c r="D100" s="100"/>
      <c r="E100" s="100"/>
      <c r="F100" s="100"/>
      <c r="I100" s="43"/>
    </row>
    <row r="101" spans="1:9" x14ac:dyDescent="0.25">
      <c r="B101" s="43"/>
      <c r="C101" s="43"/>
      <c r="D101" s="43"/>
      <c r="I101" s="43"/>
    </row>
    <row r="102" spans="1:9" x14ac:dyDescent="0.25">
      <c r="B102" s="43"/>
      <c r="C102" s="43"/>
      <c r="D102" s="43"/>
      <c r="I102" s="43"/>
    </row>
    <row r="103" spans="1:9" x14ac:dyDescent="0.25">
      <c r="B103" s="43"/>
      <c r="C103" s="43"/>
      <c r="D103" s="43"/>
      <c r="I103" s="43"/>
    </row>
    <row r="104" spans="1:9" x14ac:dyDescent="0.25">
      <c r="B104" s="43"/>
      <c r="C104" s="43"/>
      <c r="D104" s="43"/>
    </row>
    <row r="105" spans="1:9" x14ac:dyDescent="0.25">
      <c r="B105" s="43"/>
      <c r="C105" s="43"/>
      <c r="D105" s="43"/>
    </row>
    <row r="106" spans="1:9" x14ac:dyDescent="0.25">
      <c r="B106" s="43"/>
      <c r="C106" s="43"/>
      <c r="D106" s="43"/>
    </row>
    <row r="107" spans="1:9" x14ac:dyDescent="0.25">
      <c r="B107" s="43"/>
      <c r="C107" s="43"/>
      <c r="D107" s="43"/>
    </row>
    <row r="108" spans="1:9" x14ac:dyDescent="0.25">
      <c r="B108" s="43"/>
      <c r="C108" s="43"/>
      <c r="D108" s="43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7"/>
  <sheetViews>
    <sheetView zoomScale="85" zoomScaleNormal="85" zoomScaleSheetLayoutView="100" workbookViewId="0">
      <selection activeCell="H101" sqref="H101"/>
    </sheetView>
  </sheetViews>
  <sheetFormatPr defaultColWidth="8.75" defaultRowHeight="15.75" x14ac:dyDescent="0.25"/>
  <cols>
    <col min="1" max="1" width="25.625" style="43" customWidth="1"/>
    <col min="2" max="4" width="10.75" style="23" customWidth="1"/>
    <col min="5" max="8" width="10.75" style="43" customWidth="1"/>
    <col min="9" max="9" width="10.75" style="23" customWidth="1"/>
    <col min="10" max="10" width="13.375" style="43" customWidth="1"/>
    <col min="11" max="15" width="10.75" style="43" customWidth="1"/>
    <col min="16" max="16" width="10.625" style="43" customWidth="1"/>
    <col min="17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0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20" ht="18" x14ac:dyDescent="0.25">
      <c r="A4" s="21" t="s">
        <v>0</v>
      </c>
      <c r="B4" s="22" t="s">
        <v>33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54" t="s">
        <v>360</v>
      </c>
      <c r="J6" s="54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54" t="s">
        <v>315</v>
      </c>
      <c r="S6" s="54" t="s">
        <v>360</v>
      </c>
      <c r="T6" s="54" t="s">
        <v>403</v>
      </c>
    </row>
    <row r="7" spans="1:20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28"/>
      <c r="K7" s="133" t="s">
        <v>91</v>
      </c>
      <c r="L7" s="2"/>
      <c r="M7" s="7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15">
        <v>1038</v>
      </c>
      <c r="C8" s="15">
        <v>1202</v>
      </c>
      <c r="D8" s="15">
        <v>1166</v>
      </c>
      <c r="E8" s="15">
        <v>1566</v>
      </c>
      <c r="F8" s="15">
        <v>2036</v>
      </c>
      <c r="G8" s="15">
        <v>2191</v>
      </c>
      <c r="H8" s="15">
        <v>2237</v>
      </c>
      <c r="I8" s="168">
        <v>2560</v>
      </c>
      <c r="J8" s="168">
        <v>2557</v>
      </c>
      <c r="K8" s="66" t="s">
        <v>1</v>
      </c>
      <c r="L8" s="15">
        <v>843</v>
      </c>
      <c r="M8" s="15">
        <v>1004</v>
      </c>
      <c r="N8" s="15">
        <v>990</v>
      </c>
      <c r="O8" s="15">
        <v>1342</v>
      </c>
      <c r="P8" s="15">
        <v>1721</v>
      </c>
      <c r="Q8" s="15">
        <v>1908</v>
      </c>
      <c r="R8" s="15">
        <v>1907</v>
      </c>
      <c r="S8" s="168">
        <v>2263</v>
      </c>
      <c r="T8" s="168">
        <v>2183</v>
      </c>
    </row>
    <row r="9" spans="1:20" x14ac:dyDescent="0.25">
      <c r="A9" s="2" t="s">
        <v>2</v>
      </c>
      <c r="B9" s="15">
        <v>274</v>
      </c>
      <c r="C9" s="15">
        <v>340</v>
      </c>
      <c r="D9" s="15">
        <v>381</v>
      </c>
      <c r="E9" s="15">
        <v>407</v>
      </c>
      <c r="F9" s="15">
        <v>467</v>
      </c>
      <c r="G9" s="15">
        <v>400</v>
      </c>
      <c r="H9" s="15">
        <v>377</v>
      </c>
      <c r="I9" s="168">
        <v>263</v>
      </c>
      <c r="J9" s="168">
        <v>293</v>
      </c>
      <c r="K9" s="66" t="s">
        <v>2</v>
      </c>
      <c r="L9" s="15">
        <v>176</v>
      </c>
      <c r="M9" s="15">
        <v>211</v>
      </c>
      <c r="N9" s="15">
        <v>258</v>
      </c>
      <c r="O9" s="15">
        <v>282</v>
      </c>
      <c r="P9" s="15">
        <v>312</v>
      </c>
      <c r="Q9" s="15">
        <v>255</v>
      </c>
      <c r="R9" s="15">
        <v>275</v>
      </c>
      <c r="S9" s="168">
        <v>172</v>
      </c>
      <c r="T9" s="168">
        <v>216</v>
      </c>
    </row>
    <row r="10" spans="1:20" x14ac:dyDescent="0.25">
      <c r="A10" s="2" t="s">
        <v>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2</v>
      </c>
      <c r="I10" s="168">
        <v>0</v>
      </c>
      <c r="J10" s="168">
        <v>0</v>
      </c>
      <c r="K10" s="66" t="s">
        <v>5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1</v>
      </c>
      <c r="S10" s="168">
        <v>0</v>
      </c>
      <c r="T10" s="168">
        <v>0</v>
      </c>
    </row>
    <row r="11" spans="1:20" x14ac:dyDescent="0.25">
      <c r="A11" s="2" t="s">
        <v>3</v>
      </c>
      <c r="B11" s="15">
        <v>138</v>
      </c>
      <c r="C11" s="15">
        <v>111</v>
      </c>
      <c r="D11" s="15">
        <v>114</v>
      </c>
      <c r="E11" s="15">
        <v>115</v>
      </c>
      <c r="F11" s="15">
        <v>84</v>
      </c>
      <c r="G11" s="15">
        <v>111</v>
      </c>
      <c r="H11" s="15">
        <v>96</v>
      </c>
      <c r="I11" s="168">
        <v>90</v>
      </c>
      <c r="J11" s="168">
        <v>96</v>
      </c>
      <c r="K11" s="66" t="s">
        <v>3</v>
      </c>
      <c r="L11" s="15">
        <v>89</v>
      </c>
      <c r="M11" s="15">
        <v>70</v>
      </c>
      <c r="N11" s="15">
        <v>87</v>
      </c>
      <c r="O11" s="15">
        <v>92</v>
      </c>
      <c r="P11" s="15">
        <v>58</v>
      </c>
      <c r="Q11" s="15">
        <v>66</v>
      </c>
      <c r="R11" s="15">
        <v>69</v>
      </c>
      <c r="S11" s="168">
        <v>41</v>
      </c>
      <c r="T11" s="168">
        <v>59</v>
      </c>
    </row>
    <row r="12" spans="1:20" x14ac:dyDescent="0.25">
      <c r="A12" s="30" t="s">
        <v>4</v>
      </c>
      <c r="B12" s="31">
        <f t="shared" ref="B12:J12" si="0">SUM(B8:B11)</f>
        <v>1450</v>
      </c>
      <c r="C12" s="13">
        <f t="shared" si="0"/>
        <v>1653</v>
      </c>
      <c r="D12" s="13">
        <f t="shared" si="0"/>
        <v>1661</v>
      </c>
      <c r="E12" s="13">
        <f t="shared" si="0"/>
        <v>2088</v>
      </c>
      <c r="F12" s="13">
        <f t="shared" si="0"/>
        <v>2587</v>
      </c>
      <c r="G12" s="13">
        <f t="shared" si="0"/>
        <v>2702</v>
      </c>
      <c r="H12" s="13">
        <f t="shared" si="0"/>
        <v>2712</v>
      </c>
      <c r="I12" s="13">
        <f t="shared" si="0"/>
        <v>2913</v>
      </c>
      <c r="J12" s="13">
        <f t="shared" si="0"/>
        <v>2946</v>
      </c>
      <c r="K12" s="134" t="s">
        <v>4</v>
      </c>
      <c r="L12" s="31">
        <f t="shared" ref="L12:T12" si="1">SUM(L8:L11)</f>
        <v>1108</v>
      </c>
      <c r="M12" s="13">
        <f t="shared" si="1"/>
        <v>1285</v>
      </c>
      <c r="N12" s="13">
        <f t="shared" si="1"/>
        <v>1335</v>
      </c>
      <c r="O12" s="13">
        <f t="shared" si="1"/>
        <v>1716</v>
      </c>
      <c r="P12" s="13">
        <f t="shared" si="1"/>
        <v>2091</v>
      </c>
      <c r="Q12" s="13">
        <f t="shared" si="1"/>
        <v>2229</v>
      </c>
      <c r="R12" s="13">
        <f t="shared" si="1"/>
        <v>2252</v>
      </c>
      <c r="S12" s="13">
        <f t="shared" si="1"/>
        <v>2476</v>
      </c>
      <c r="T12" s="13">
        <f t="shared" si="1"/>
        <v>2458</v>
      </c>
    </row>
    <row r="13" spans="1:20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54" t="s">
        <v>360</v>
      </c>
      <c r="J14" s="54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54" t="s">
        <v>315</v>
      </c>
      <c r="S14" s="54" t="s">
        <v>360</v>
      </c>
      <c r="T14" s="54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28"/>
      <c r="M15" s="36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15">
        <v>1758</v>
      </c>
      <c r="C16" s="15">
        <v>1805</v>
      </c>
      <c r="D16" s="15">
        <v>1864</v>
      </c>
      <c r="E16" s="15">
        <v>1981</v>
      </c>
      <c r="F16" s="15">
        <v>2250</v>
      </c>
      <c r="G16" s="15">
        <v>2513</v>
      </c>
      <c r="H16" s="15">
        <v>2678</v>
      </c>
      <c r="I16" s="146">
        <v>2859</v>
      </c>
      <c r="J16" s="194">
        <v>2947</v>
      </c>
      <c r="K16" s="137" t="s">
        <v>1</v>
      </c>
      <c r="L16" s="15">
        <v>7</v>
      </c>
      <c r="M16" s="15">
        <v>7</v>
      </c>
      <c r="N16" s="15">
        <v>8</v>
      </c>
      <c r="O16" s="15">
        <v>8</v>
      </c>
      <c r="P16" s="15">
        <v>8</v>
      </c>
      <c r="Q16" s="15">
        <v>9</v>
      </c>
      <c r="R16" s="15">
        <v>9</v>
      </c>
      <c r="S16" s="184">
        <v>9</v>
      </c>
      <c r="T16" s="194">
        <v>10</v>
      </c>
    </row>
    <row r="17" spans="1:25" s="23" customFormat="1" ht="15" customHeight="1" x14ac:dyDescent="0.25">
      <c r="A17" s="7" t="s">
        <v>2</v>
      </c>
      <c r="B17" s="15">
        <v>380</v>
      </c>
      <c r="C17" s="15">
        <v>363</v>
      </c>
      <c r="D17" s="15">
        <v>351</v>
      </c>
      <c r="E17" s="15">
        <v>333</v>
      </c>
      <c r="F17" s="15">
        <v>346</v>
      </c>
      <c r="G17" s="15">
        <v>336</v>
      </c>
      <c r="H17" s="15">
        <v>319</v>
      </c>
      <c r="I17" s="146">
        <v>313</v>
      </c>
      <c r="J17" s="194">
        <v>345</v>
      </c>
      <c r="K17" s="137" t="s">
        <v>2</v>
      </c>
      <c r="L17" s="15">
        <v>9</v>
      </c>
      <c r="M17" s="15">
        <v>10</v>
      </c>
      <c r="N17" s="15">
        <v>11</v>
      </c>
      <c r="O17" s="15">
        <v>12</v>
      </c>
      <c r="P17" s="15">
        <v>10</v>
      </c>
      <c r="Q17" s="15">
        <v>10</v>
      </c>
      <c r="R17" s="15">
        <v>9</v>
      </c>
      <c r="S17" s="184">
        <v>12</v>
      </c>
      <c r="T17" s="194">
        <v>10</v>
      </c>
    </row>
    <row r="18" spans="1:25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46">
        <v>0</v>
      </c>
      <c r="J18" s="189">
        <v>0</v>
      </c>
      <c r="K18" s="137" t="s">
        <v>5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1</v>
      </c>
      <c r="S18" s="184">
        <v>0</v>
      </c>
      <c r="T18" s="189"/>
    </row>
    <row r="19" spans="1:25" s="23" customFormat="1" ht="14.1" customHeight="1" x14ac:dyDescent="0.25">
      <c r="A19" s="7" t="s">
        <v>3</v>
      </c>
      <c r="B19" s="15">
        <v>184</v>
      </c>
      <c r="C19" s="15">
        <v>175</v>
      </c>
      <c r="D19" s="15">
        <v>177</v>
      </c>
      <c r="E19" s="15">
        <v>187</v>
      </c>
      <c r="F19" s="15">
        <v>180</v>
      </c>
      <c r="G19" s="15">
        <v>164</v>
      </c>
      <c r="H19" s="15">
        <v>174</v>
      </c>
      <c r="I19" s="146">
        <v>171</v>
      </c>
      <c r="J19" s="194">
        <v>152</v>
      </c>
      <c r="K19" s="137" t="s">
        <v>3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7</v>
      </c>
      <c r="R19" s="15">
        <v>7</v>
      </c>
      <c r="S19" s="184">
        <v>8</v>
      </c>
      <c r="T19" s="194">
        <v>7</v>
      </c>
    </row>
    <row r="20" spans="1:25" s="23" customFormat="1" ht="14.1" customHeight="1" x14ac:dyDescent="0.25">
      <c r="A20" s="12" t="s">
        <v>4</v>
      </c>
      <c r="B20" s="31">
        <f t="shared" ref="B20:G20" si="2">SUM(B16:B19)</f>
        <v>2322</v>
      </c>
      <c r="C20" s="13">
        <f t="shared" si="2"/>
        <v>2343</v>
      </c>
      <c r="D20" s="13">
        <f t="shared" si="2"/>
        <v>2392</v>
      </c>
      <c r="E20" s="13">
        <f t="shared" si="2"/>
        <v>2501</v>
      </c>
      <c r="F20" s="13">
        <f t="shared" si="2"/>
        <v>2776</v>
      </c>
      <c r="G20" s="13">
        <f t="shared" si="2"/>
        <v>3013</v>
      </c>
      <c r="H20" s="13">
        <f>SUM(H16:H19)</f>
        <v>3172</v>
      </c>
      <c r="I20" s="13">
        <f>SUM(I16:I19)</f>
        <v>3343</v>
      </c>
      <c r="J20" s="13">
        <f>SUM(J16:J19)</f>
        <v>3444</v>
      </c>
      <c r="K20" s="140" t="s">
        <v>4</v>
      </c>
      <c r="L20" s="31">
        <f t="shared" ref="L20:Q20" si="3">SUM(L16:L19)</f>
        <v>23</v>
      </c>
      <c r="M20" s="13">
        <f t="shared" si="3"/>
        <v>24</v>
      </c>
      <c r="N20" s="13">
        <f t="shared" si="3"/>
        <v>26</v>
      </c>
      <c r="O20" s="13">
        <f t="shared" si="3"/>
        <v>27</v>
      </c>
      <c r="P20" s="13">
        <f t="shared" si="3"/>
        <v>25</v>
      </c>
      <c r="Q20" s="13">
        <f t="shared" si="3"/>
        <v>26</v>
      </c>
      <c r="R20" s="13">
        <f>SUM(R16:R19)</f>
        <v>26</v>
      </c>
      <c r="S20" s="13">
        <f>SUM(S16:S19)</f>
        <v>29</v>
      </c>
      <c r="T20" s="13">
        <f>SUM(T16:T19)</f>
        <v>27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>
        <v>36</v>
      </c>
      <c r="C25" s="15">
        <v>93</v>
      </c>
      <c r="D25" s="15">
        <v>152</v>
      </c>
      <c r="E25" s="15">
        <v>45</v>
      </c>
      <c r="F25" s="15">
        <v>92</v>
      </c>
      <c r="G25" s="15">
        <v>199</v>
      </c>
      <c r="H25" s="15">
        <v>46</v>
      </c>
      <c r="I25" s="15">
        <v>69</v>
      </c>
      <c r="J25" s="15">
        <v>173</v>
      </c>
      <c r="K25" s="15">
        <v>48</v>
      </c>
      <c r="L25" s="15">
        <v>91</v>
      </c>
      <c r="M25" s="15">
        <v>170</v>
      </c>
      <c r="N25" s="15">
        <v>46</v>
      </c>
      <c r="O25" s="15">
        <v>110</v>
      </c>
      <c r="P25" s="15">
        <v>202</v>
      </c>
      <c r="Q25" s="15">
        <v>30</v>
      </c>
      <c r="R25" s="15">
        <v>105</v>
      </c>
      <c r="S25" s="15">
        <v>248</v>
      </c>
      <c r="T25" s="189">
        <v>33</v>
      </c>
      <c r="U25" s="189">
        <v>88</v>
      </c>
      <c r="V25" s="189">
        <v>304</v>
      </c>
      <c r="W25" s="189">
        <v>35</v>
      </c>
      <c r="X25" s="189">
        <v>110</v>
      </c>
      <c r="Y25" s="189">
        <v>354</v>
      </c>
    </row>
    <row r="26" spans="1:25" s="23" customFormat="1" ht="14.1" customHeight="1" x14ac:dyDescent="0.25">
      <c r="A26" s="7" t="s">
        <v>2</v>
      </c>
      <c r="B26" s="15">
        <v>22</v>
      </c>
      <c r="C26" s="15">
        <v>56</v>
      </c>
      <c r="D26" s="15">
        <v>73</v>
      </c>
      <c r="E26" s="15">
        <v>15</v>
      </c>
      <c r="F26" s="15">
        <v>60</v>
      </c>
      <c r="G26" s="15">
        <v>50</v>
      </c>
      <c r="H26" s="15">
        <v>24</v>
      </c>
      <c r="I26" s="15">
        <v>55</v>
      </c>
      <c r="J26" s="15">
        <v>47</v>
      </c>
      <c r="K26" s="15">
        <v>18</v>
      </c>
      <c r="L26" s="15">
        <v>52</v>
      </c>
      <c r="M26" s="15">
        <v>48</v>
      </c>
      <c r="N26" s="15">
        <v>16</v>
      </c>
      <c r="O26" s="15">
        <v>53</v>
      </c>
      <c r="P26" s="15">
        <v>59</v>
      </c>
      <c r="Q26" s="15">
        <v>23</v>
      </c>
      <c r="R26" s="15">
        <v>37</v>
      </c>
      <c r="S26" s="15">
        <v>54</v>
      </c>
      <c r="T26" s="189">
        <v>23</v>
      </c>
      <c r="U26" s="189">
        <v>37</v>
      </c>
      <c r="V26" s="189">
        <v>70</v>
      </c>
      <c r="W26" s="189">
        <v>26</v>
      </c>
      <c r="X26" s="189">
        <v>33</v>
      </c>
      <c r="Y26" s="189">
        <v>43</v>
      </c>
    </row>
    <row r="27" spans="1:25" s="23" customFormat="1" x14ac:dyDescent="0.25">
      <c r="A27" s="7" t="s">
        <v>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</row>
    <row r="28" spans="1:25" s="23" customFormat="1" ht="14.1" customHeight="1" x14ac:dyDescent="0.25">
      <c r="A28" s="7" t="s">
        <v>3</v>
      </c>
      <c r="B28" s="15">
        <v>3</v>
      </c>
      <c r="C28" s="15">
        <v>5</v>
      </c>
      <c r="D28" s="15">
        <v>6</v>
      </c>
      <c r="E28" s="15">
        <v>6</v>
      </c>
      <c r="F28" s="15">
        <v>7</v>
      </c>
      <c r="G28" s="15">
        <v>5</v>
      </c>
      <c r="H28" s="15">
        <v>2</v>
      </c>
      <c r="I28" s="15">
        <v>6</v>
      </c>
      <c r="J28" s="15">
        <v>9</v>
      </c>
      <c r="K28" s="15">
        <v>2</v>
      </c>
      <c r="L28" s="15">
        <v>15</v>
      </c>
      <c r="M28" s="15">
        <v>7</v>
      </c>
      <c r="N28" s="15">
        <v>4</v>
      </c>
      <c r="O28" s="15">
        <v>2</v>
      </c>
      <c r="P28" s="15">
        <v>7</v>
      </c>
      <c r="Q28" s="15">
        <v>7</v>
      </c>
      <c r="R28" s="15">
        <v>8</v>
      </c>
      <c r="S28" s="15">
        <v>7</v>
      </c>
      <c r="T28" s="189">
        <v>7</v>
      </c>
      <c r="U28" s="189">
        <v>9</v>
      </c>
      <c r="V28" s="189">
        <v>14</v>
      </c>
      <c r="W28" s="189">
        <v>1</v>
      </c>
      <c r="X28" s="189">
        <v>9</v>
      </c>
      <c r="Y28" s="189">
        <v>15</v>
      </c>
    </row>
    <row r="29" spans="1:25" s="23" customFormat="1" ht="14.1" customHeight="1" x14ac:dyDescent="0.25">
      <c r="A29" s="12" t="s">
        <v>4</v>
      </c>
      <c r="B29" s="13">
        <f t="shared" ref="B29:H29" si="4">SUM(B25:B28)</f>
        <v>61</v>
      </c>
      <c r="C29" s="13">
        <f t="shared" si="4"/>
        <v>154</v>
      </c>
      <c r="D29" s="13">
        <f t="shared" si="4"/>
        <v>231</v>
      </c>
      <c r="E29" s="13">
        <f t="shared" si="4"/>
        <v>66</v>
      </c>
      <c r="F29" s="13">
        <f t="shared" si="4"/>
        <v>159</v>
      </c>
      <c r="G29" s="13">
        <f t="shared" si="4"/>
        <v>254</v>
      </c>
      <c r="H29" s="13">
        <f t="shared" si="4"/>
        <v>72</v>
      </c>
      <c r="I29" s="13">
        <f t="shared" ref="I29:O29" si="5">SUM(I25:I28)</f>
        <v>130</v>
      </c>
      <c r="J29" s="13">
        <f t="shared" si="5"/>
        <v>229</v>
      </c>
      <c r="K29" s="13">
        <f t="shared" si="5"/>
        <v>68</v>
      </c>
      <c r="L29" s="13">
        <f t="shared" si="5"/>
        <v>158</v>
      </c>
      <c r="M29" s="13">
        <f t="shared" si="5"/>
        <v>225</v>
      </c>
      <c r="N29" s="13">
        <f t="shared" si="5"/>
        <v>66</v>
      </c>
      <c r="O29" s="13">
        <f t="shared" si="5"/>
        <v>165</v>
      </c>
      <c r="P29" s="13">
        <f t="shared" ref="P29:V29" si="6">SUM(P25:P28)</f>
        <v>268</v>
      </c>
      <c r="Q29" s="13">
        <f t="shared" si="6"/>
        <v>60</v>
      </c>
      <c r="R29" s="13">
        <f t="shared" si="6"/>
        <v>150</v>
      </c>
      <c r="S29" s="13">
        <f t="shared" si="6"/>
        <v>309</v>
      </c>
      <c r="T29" s="13">
        <f t="shared" si="6"/>
        <v>63</v>
      </c>
      <c r="U29" s="13">
        <f t="shared" si="6"/>
        <v>134</v>
      </c>
      <c r="V29" s="13">
        <f t="shared" si="6"/>
        <v>388</v>
      </c>
      <c r="W29" s="223">
        <f>SUM(W25:W28)</f>
        <v>62</v>
      </c>
      <c r="X29" s="223">
        <f t="shared" ref="X29:Y29" si="7">SUM(X25:X28)</f>
        <v>152</v>
      </c>
      <c r="Y29" s="223">
        <f t="shared" si="7"/>
        <v>412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54" t="s">
        <v>360</v>
      </c>
      <c r="J31" s="54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54" t="s">
        <v>315</v>
      </c>
      <c r="S31" s="54" t="s">
        <v>360</v>
      </c>
      <c r="T31" s="54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9">
        <v>789.2</v>
      </c>
      <c r="C33" s="9">
        <v>793</v>
      </c>
      <c r="D33" s="9">
        <v>813</v>
      </c>
      <c r="E33" s="9">
        <v>798</v>
      </c>
      <c r="F33" s="9">
        <v>880</v>
      </c>
      <c r="G33" s="9">
        <v>1003</v>
      </c>
      <c r="H33" s="9">
        <v>1109</v>
      </c>
      <c r="I33" s="194">
        <v>1280.4000000000001</v>
      </c>
      <c r="J33" s="194">
        <v>1388.67</v>
      </c>
      <c r="K33" s="138" t="s">
        <v>99</v>
      </c>
      <c r="L33" s="44" t="s">
        <v>36</v>
      </c>
      <c r="M33" s="44" t="s">
        <v>127</v>
      </c>
      <c r="N33" s="44" t="s">
        <v>166</v>
      </c>
      <c r="O33" s="44" t="s">
        <v>198</v>
      </c>
      <c r="P33" s="44" t="s">
        <v>228</v>
      </c>
      <c r="Q33" s="44" t="s">
        <v>265</v>
      </c>
      <c r="R33" s="169" t="s">
        <v>318</v>
      </c>
      <c r="S33" s="169" t="s">
        <v>395</v>
      </c>
      <c r="T33" s="169" t="s">
        <v>415</v>
      </c>
    </row>
    <row r="34" spans="1:25" ht="14.1" customHeight="1" x14ac:dyDescent="0.25">
      <c r="A34" s="7" t="s">
        <v>2</v>
      </c>
      <c r="B34" s="9">
        <v>182.16666666666666</v>
      </c>
      <c r="C34" s="9">
        <v>182.08333333333334</v>
      </c>
      <c r="D34" s="9">
        <v>184</v>
      </c>
      <c r="E34" s="9">
        <v>178</v>
      </c>
      <c r="F34" s="9">
        <v>202</v>
      </c>
      <c r="G34" s="9">
        <v>187</v>
      </c>
      <c r="H34" s="9">
        <v>185</v>
      </c>
      <c r="I34" s="194">
        <v>170.08</v>
      </c>
      <c r="J34" s="194">
        <v>180.5</v>
      </c>
      <c r="K34" s="138" t="s">
        <v>100</v>
      </c>
      <c r="L34" s="45" t="s">
        <v>141</v>
      </c>
      <c r="M34" s="45" t="s">
        <v>128</v>
      </c>
      <c r="N34" s="45" t="s">
        <v>167</v>
      </c>
      <c r="O34" s="45" t="s">
        <v>192</v>
      </c>
      <c r="P34" s="45" t="s">
        <v>229</v>
      </c>
      <c r="Q34" s="45" t="s">
        <v>274</v>
      </c>
      <c r="R34" s="169" t="s">
        <v>330</v>
      </c>
      <c r="S34" s="169" t="s">
        <v>370</v>
      </c>
      <c r="T34" s="169" t="s">
        <v>412</v>
      </c>
    </row>
    <row r="35" spans="1:25" ht="14.1" customHeight="1" x14ac:dyDescent="0.25">
      <c r="A35" s="7" t="s">
        <v>3</v>
      </c>
      <c r="B35" s="9">
        <v>92.666666666666671</v>
      </c>
      <c r="C35" s="9">
        <v>90</v>
      </c>
      <c r="D35" s="9">
        <v>96</v>
      </c>
      <c r="E35" s="9">
        <v>99</v>
      </c>
      <c r="F35" s="9">
        <v>90</v>
      </c>
      <c r="G35" s="9">
        <v>112</v>
      </c>
      <c r="H35" s="9">
        <v>96</v>
      </c>
      <c r="I35" s="194">
        <v>105.33</v>
      </c>
      <c r="J35" s="194">
        <v>76.44</v>
      </c>
      <c r="K35" s="138" t="s">
        <v>101</v>
      </c>
      <c r="L35" s="45" t="s">
        <v>142</v>
      </c>
      <c r="M35" s="45" t="s">
        <v>129</v>
      </c>
      <c r="N35" s="45" t="s">
        <v>168</v>
      </c>
      <c r="O35" s="45" t="s">
        <v>203</v>
      </c>
      <c r="P35" s="45" t="s">
        <v>230</v>
      </c>
      <c r="Q35" s="45" t="s">
        <v>281</v>
      </c>
      <c r="R35" s="169" t="s">
        <v>334</v>
      </c>
      <c r="S35" s="169" t="s">
        <v>371</v>
      </c>
      <c r="T35" s="169" t="s">
        <v>413</v>
      </c>
    </row>
    <row r="36" spans="1:25" ht="14.1" customHeight="1" x14ac:dyDescent="0.25">
      <c r="A36" s="12" t="s">
        <v>4</v>
      </c>
      <c r="B36" s="13">
        <f t="shared" ref="B36:J36" si="8">SUM(B33:B35)</f>
        <v>1064.0333333333333</v>
      </c>
      <c r="C36" s="13">
        <f t="shared" si="8"/>
        <v>1065.0833333333335</v>
      </c>
      <c r="D36" s="13">
        <f t="shared" si="8"/>
        <v>1093</v>
      </c>
      <c r="E36" s="13">
        <f t="shared" si="8"/>
        <v>1075</v>
      </c>
      <c r="F36" s="13">
        <f t="shared" si="8"/>
        <v>1172</v>
      </c>
      <c r="G36" s="13">
        <f t="shared" si="8"/>
        <v>1302</v>
      </c>
      <c r="H36" s="13">
        <f t="shared" si="8"/>
        <v>1390</v>
      </c>
      <c r="I36" s="13">
        <f t="shared" si="8"/>
        <v>1555.81</v>
      </c>
      <c r="J36" s="13">
        <f t="shared" si="8"/>
        <v>1645.6100000000001</v>
      </c>
      <c r="K36" s="139" t="s">
        <v>106</v>
      </c>
      <c r="L36" s="46" t="s">
        <v>109</v>
      </c>
      <c r="M36" s="44" t="s">
        <v>120</v>
      </c>
      <c r="N36" s="46" t="s">
        <v>169</v>
      </c>
      <c r="O36" s="46" t="s">
        <v>210</v>
      </c>
      <c r="P36" s="46" t="s">
        <v>231</v>
      </c>
      <c r="Q36" s="46" t="s">
        <v>288</v>
      </c>
      <c r="R36" s="169" t="s">
        <v>332</v>
      </c>
      <c r="S36" s="169" t="s">
        <v>373</v>
      </c>
      <c r="T36" s="169" t="s">
        <v>373</v>
      </c>
    </row>
    <row r="37" spans="1:25" ht="14.1" customHeight="1" x14ac:dyDescent="0.25">
      <c r="A37" s="183" t="s">
        <v>358</v>
      </c>
      <c r="F37" s="20"/>
      <c r="G37" s="20"/>
      <c r="H37" s="4"/>
      <c r="J37" s="23"/>
      <c r="K37" s="139" t="s">
        <v>107</v>
      </c>
      <c r="L37" s="46" t="s">
        <v>110</v>
      </c>
      <c r="M37" s="44" t="s">
        <v>121</v>
      </c>
      <c r="N37" s="46" t="s">
        <v>170</v>
      </c>
      <c r="O37" s="46" t="s">
        <v>211</v>
      </c>
      <c r="P37" s="46" t="s">
        <v>232</v>
      </c>
      <c r="Q37" s="46" t="s">
        <v>289</v>
      </c>
      <c r="R37" s="169" t="s">
        <v>333</v>
      </c>
      <c r="S37" s="169" t="s">
        <v>374</v>
      </c>
      <c r="T37" s="169" t="s">
        <v>374</v>
      </c>
    </row>
    <row r="38" spans="1:25" s="167" customFormat="1" ht="14.1" customHeight="1" x14ac:dyDescent="0.25">
      <c r="B38" s="23"/>
      <c r="C38" s="23"/>
      <c r="D38" s="23"/>
      <c r="F38" s="20"/>
      <c r="G38" s="20"/>
      <c r="H38" s="4"/>
      <c r="I38" s="23"/>
      <c r="J38" s="23"/>
      <c r="K38" s="139" t="s">
        <v>102</v>
      </c>
      <c r="L38" s="46"/>
      <c r="M38" s="44"/>
      <c r="N38" s="46"/>
      <c r="O38" s="46"/>
      <c r="P38" s="46"/>
      <c r="Q38" s="46"/>
      <c r="R38" s="169" t="s">
        <v>331</v>
      </c>
      <c r="S38" s="169" t="s">
        <v>372</v>
      </c>
      <c r="T38" s="169" t="s">
        <v>414</v>
      </c>
    </row>
    <row r="39" spans="1:25" ht="14.1" customHeight="1" x14ac:dyDescent="0.25">
      <c r="A39" s="12"/>
      <c r="B39" s="39"/>
      <c r="C39" s="39"/>
      <c r="D39" s="39"/>
      <c r="E39" s="39"/>
      <c r="F39" s="20"/>
      <c r="G39" s="20"/>
      <c r="H39" s="4"/>
      <c r="I39" s="43"/>
      <c r="J39" s="207"/>
      <c r="K39" s="4"/>
      <c r="L39" s="4"/>
      <c r="M39" s="2"/>
      <c r="N39" s="11" t="s">
        <v>92</v>
      </c>
      <c r="O39" s="1"/>
      <c r="P39" s="28"/>
      <c r="Q39" s="28"/>
      <c r="R39" s="28"/>
      <c r="S39" s="28"/>
    </row>
    <row r="40" spans="1:25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25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  <c r="T41" s="14" t="s">
        <v>17</v>
      </c>
      <c r="U41" s="14" t="s">
        <v>15</v>
      </c>
      <c r="V41" s="14" t="s">
        <v>16</v>
      </c>
      <c r="W41" s="14" t="s">
        <v>17</v>
      </c>
      <c r="X41" s="14" t="s">
        <v>15</v>
      </c>
      <c r="Y41" s="14" t="s">
        <v>16</v>
      </c>
    </row>
    <row r="42" spans="1:25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  <c r="T42" s="3">
        <v>2019</v>
      </c>
      <c r="U42" s="3">
        <v>2019</v>
      </c>
      <c r="V42" s="3">
        <v>2020</v>
      </c>
      <c r="W42" s="3">
        <v>2020</v>
      </c>
      <c r="X42" s="3">
        <v>2020</v>
      </c>
      <c r="Y42" s="3">
        <v>2021</v>
      </c>
    </row>
    <row r="43" spans="1:25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25" s="23" customFormat="1" ht="16.5" customHeight="1" x14ac:dyDescent="0.25">
      <c r="A44" s="7" t="s">
        <v>1</v>
      </c>
      <c r="B44" s="42">
        <v>3145</v>
      </c>
      <c r="C44" s="42">
        <v>11895</v>
      </c>
      <c r="D44" s="42">
        <v>11859</v>
      </c>
      <c r="E44" s="42">
        <v>3280</v>
      </c>
      <c r="F44" s="15">
        <v>12188</v>
      </c>
      <c r="G44" s="15">
        <v>11823</v>
      </c>
      <c r="H44" s="15">
        <v>2942</v>
      </c>
      <c r="I44" s="15">
        <v>11972</v>
      </c>
      <c r="J44" s="15">
        <v>12744</v>
      </c>
      <c r="K44" s="15">
        <v>3456</v>
      </c>
      <c r="L44" s="15">
        <v>13197</v>
      </c>
      <c r="M44" s="15">
        <v>14755</v>
      </c>
      <c r="N44" s="15">
        <v>3217</v>
      </c>
      <c r="O44" s="15">
        <v>15044</v>
      </c>
      <c r="P44" s="15">
        <v>15910</v>
      </c>
      <c r="Q44" s="9">
        <v>2747</v>
      </c>
      <c r="R44" s="9">
        <v>16636</v>
      </c>
      <c r="S44" s="9">
        <v>17169</v>
      </c>
      <c r="T44" s="194">
        <v>2586</v>
      </c>
      <c r="U44" s="194">
        <v>19206</v>
      </c>
      <c r="V44" s="194">
        <v>18379</v>
      </c>
      <c r="W44" s="219">
        <v>2766</v>
      </c>
      <c r="X44" s="219">
        <v>20830</v>
      </c>
      <c r="Y44" s="219">
        <v>19994</v>
      </c>
    </row>
    <row r="45" spans="1:25" s="23" customFormat="1" x14ac:dyDescent="0.25">
      <c r="A45" s="7" t="s">
        <v>2</v>
      </c>
      <c r="B45" s="42">
        <v>705</v>
      </c>
      <c r="C45" s="42">
        <v>2185</v>
      </c>
      <c r="D45" s="42">
        <v>1916</v>
      </c>
      <c r="E45" s="42">
        <v>631</v>
      </c>
      <c r="F45" s="15">
        <v>2202</v>
      </c>
      <c r="G45" s="15">
        <v>1997</v>
      </c>
      <c r="H45" s="15">
        <v>602</v>
      </c>
      <c r="I45" s="15">
        <v>2141</v>
      </c>
      <c r="J45" s="15">
        <v>2057</v>
      </c>
      <c r="K45" s="15">
        <v>653</v>
      </c>
      <c r="L45" s="15">
        <v>2421</v>
      </c>
      <c r="M45" s="15">
        <v>2113</v>
      </c>
      <c r="N45" s="15">
        <v>588</v>
      </c>
      <c r="O45" s="15">
        <v>2249</v>
      </c>
      <c r="P45" s="15">
        <v>1871</v>
      </c>
      <c r="Q45" s="9">
        <v>541</v>
      </c>
      <c r="R45" s="9">
        <v>2217</v>
      </c>
      <c r="S45" s="9">
        <v>1691</v>
      </c>
      <c r="T45" s="194">
        <v>594</v>
      </c>
      <c r="U45" s="194">
        <v>2041</v>
      </c>
      <c r="V45" s="194">
        <v>1648</v>
      </c>
      <c r="W45" s="219">
        <v>615</v>
      </c>
      <c r="X45" s="219">
        <v>2166</v>
      </c>
      <c r="Y45" s="219">
        <v>2062</v>
      </c>
    </row>
    <row r="46" spans="1:25" s="23" customFormat="1" x14ac:dyDescent="0.25">
      <c r="A46" s="7" t="s">
        <v>3</v>
      </c>
      <c r="B46" s="42">
        <v>361</v>
      </c>
      <c r="C46" s="42">
        <v>810</v>
      </c>
      <c r="D46" s="42">
        <v>902</v>
      </c>
      <c r="E46" s="42">
        <v>349</v>
      </c>
      <c r="F46" s="15">
        <v>868</v>
      </c>
      <c r="G46" s="15">
        <v>999</v>
      </c>
      <c r="H46" s="15">
        <v>260</v>
      </c>
      <c r="I46" s="15">
        <v>887</v>
      </c>
      <c r="J46" s="15">
        <v>960</v>
      </c>
      <c r="K46" s="15">
        <v>279</v>
      </c>
      <c r="L46" s="15">
        <v>810</v>
      </c>
      <c r="M46" s="15">
        <v>939</v>
      </c>
      <c r="N46" s="15">
        <v>342</v>
      </c>
      <c r="O46" s="15">
        <v>1011</v>
      </c>
      <c r="P46" s="15">
        <v>1097</v>
      </c>
      <c r="Q46" s="9">
        <v>285</v>
      </c>
      <c r="R46" s="9">
        <v>862</v>
      </c>
      <c r="S46" s="9">
        <v>1057</v>
      </c>
      <c r="T46" s="194">
        <v>246</v>
      </c>
      <c r="U46" s="194">
        <v>948</v>
      </c>
      <c r="V46" s="194">
        <v>1066</v>
      </c>
      <c r="W46" s="219">
        <v>246</v>
      </c>
      <c r="X46" s="219">
        <v>688</v>
      </c>
      <c r="Y46" s="219">
        <v>989</v>
      </c>
    </row>
    <row r="47" spans="1:25" s="23" customFormat="1" x14ac:dyDescent="0.25">
      <c r="A47" s="12" t="s">
        <v>4</v>
      </c>
      <c r="B47" s="41">
        <f t="shared" ref="B47:H47" si="9">SUM(B44:B46)</f>
        <v>4211</v>
      </c>
      <c r="C47" s="41">
        <f t="shared" si="9"/>
        <v>14890</v>
      </c>
      <c r="D47" s="41">
        <f t="shared" si="9"/>
        <v>14677</v>
      </c>
      <c r="E47" s="41">
        <f t="shared" si="9"/>
        <v>4260</v>
      </c>
      <c r="F47" s="41">
        <f t="shared" si="9"/>
        <v>15258</v>
      </c>
      <c r="G47" s="41">
        <f t="shared" si="9"/>
        <v>14819</v>
      </c>
      <c r="H47" s="41">
        <f t="shared" si="9"/>
        <v>3804</v>
      </c>
      <c r="I47" s="41">
        <f t="shared" ref="I47:M47" si="10">SUM(I44:I46)</f>
        <v>15000</v>
      </c>
      <c r="J47" s="41">
        <f t="shared" si="10"/>
        <v>15761</v>
      </c>
      <c r="K47" s="41">
        <f t="shared" si="10"/>
        <v>4388</v>
      </c>
      <c r="L47" s="41">
        <f t="shared" si="10"/>
        <v>16428</v>
      </c>
      <c r="M47" s="41">
        <f t="shared" si="10"/>
        <v>17807</v>
      </c>
      <c r="N47" s="41">
        <f t="shared" ref="N47:Y47" si="11">SUM(N44:N46)</f>
        <v>4147</v>
      </c>
      <c r="O47" s="41">
        <f t="shared" si="11"/>
        <v>18304</v>
      </c>
      <c r="P47" s="41">
        <f t="shared" si="11"/>
        <v>18878</v>
      </c>
      <c r="Q47" s="41">
        <f t="shared" si="11"/>
        <v>3573</v>
      </c>
      <c r="R47" s="41">
        <f t="shared" si="11"/>
        <v>19715</v>
      </c>
      <c r="S47" s="41">
        <f t="shared" si="11"/>
        <v>19917</v>
      </c>
      <c r="T47" s="41">
        <f t="shared" si="11"/>
        <v>3426</v>
      </c>
      <c r="U47" s="41">
        <f t="shared" si="11"/>
        <v>22195</v>
      </c>
      <c r="V47" s="41">
        <f t="shared" si="11"/>
        <v>21093</v>
      </c>
      <c r="W47" s="41">
        <f t="shared" si="11"/>
        <v>3627</v>
      </c>
      <c r="X47" s="41">
        <f t="shared" si="11"/>
        <v>23684</v>
      </c>
      <c r="Y47" s="41">
        <f t="shared" si="11"/>
        <v>23045</v>
      </c>
    </row>
    <row r="48" spans="1:25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8" x14ac:dyDescent="0.25">
      <c r="B49" s="43"/>
      <c r="C49" s="43"/>
      <c r="D49" s="43"/>
      <c r="I49" s="43"/>
      <c r="M49" s="28"/>
      <c r="N49" s="28"/>
      <c r="O49" s="28"/>
      <c r="P49" s="28"/>
      <c r="Q49" s="28"/>
    </row>
    <row r="50" spans="1:18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H50" s="54" t="s">
        <v>360</v>
      </c>
      <c r="I50" s="54" t="s">
        <v>403</v>
      </c>
      <c r="J50" s="103"/>
      <c r="K50" s="54" t="s">
        <v>23</v>
      </c>
      <c r="L50" s="54" t="s">
        <v>155</v>
      </c>
      <c r="M50" s="54" t="s">
        <v>188</v>
      </c>
      <c r="N50" s="54" t="s">
        <v>219</v>
      </c>
      <c r="O50" s="54" t="s">
        <v>261</v>
      </c>
      <c r="P50" s="54" t="s">
        <v>315</v>
      </c>
      <c r="Q50" s="54" t="s">
        <v>360</v>
      </c>
      <c r="R50" s="54" t="s">
        <v>403</v>
      </c>
    </row>
    <row r="51" spans="1:18" ht="16.5" thickTop="1" x14ac:dyDescent="0.25">
      <c r="A51" s="104" t="s">
        <v>26</v>
      </c>
      <c r="B51" s="105"/>
      <c r="C51" s="105"/>
      <c r="D51" s="105"/>
      <c r="E51" s="105"/>
      <c r="F51" s="105"/>
      <c r="I51" s="207"/>
      <c r="K51" s="23"/>
      <c r="O51" s="157"/>
    </row>
    <row r="52" spans="1:18" x14ac:dyDescent="0.25">
      <c r="A52" s="107" t="s">
        <v>7</v>
      </c>
      <c r="B52" s="108">
        <v>25</v>
      </c>
      <c r="C52" s="108">
        <v>20</v>
      </c>
      <c r="D52" s="108">
        <v>22</v>
      </c>
      <c r="E52" s="108">
        <v>21</v>
      </c>
      <c r="F52" s="108">
        <v>19</v>
      </c>
      <c r="G52" s="108">
        <v>18</v>
      </c>
      <c r="H52" s="185">
        <v>18</v>
      </c>
      <c r="I52" s="194">
        <v>18</v>
      </c>
      <c r="J52" s="114" t="s">
        <v>13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85">
        <v>0</v>
      </c>
      <c r="R52" s="185">
        <v>0</v>
      </c>
    </row>
    <row r="53" spans="1:18" x14ac:dyDescent="0.25">
      <c r="A53" s="107" t="s">
        <v>8</v>
      </c>
      <c r="B53" s="108">
        <v>17</v>
      </c>
      <c r="C53" s="108">
        <v>16</v>
      </c>
      <c r="D53" s="108">
        <v>16</v>
      </c>
      <c r="E53" s="108">
        <v>17</v>
      </c>
      <c r="F53" s="108">
        <v>18</v>
      </c>
      <c r="G53" s="108">
        <v>18</v>
      </c>
      <c r="H53" s="185">
        <v>19</v>
      </c>
      <c r="I53" s="194">
        <v>20</v>
      </c>
      <c r="J53" s="107"/>
      <c r="K53" s="106"/>
      <c r="L53" s="106"/>
      <c r="M53" s="106"/>
      <c r="N53" s="106"/>
      <c r="O53" s="106"/>
      <c r="P53" s="106"/>
    </row>
    <row r="54" spans="1:18" x14ac:dyDescent="0.25">
      <c r="A54" s="107" t="s">
        <v>11</v>
      </c>
      <c r="B54" s="108">
        <v>13</v>
      </c>
      <c r="C54" s="108">
        <v>13</v>
      </c>
      <c r="D54" s="108">
        <v>14</v>
      </c>
      <c r="E54" s="108">
        <v>13</v>
      </c>
      <c r="F54" s="108">
        <v>14</v>
      </c>
      <c r="G54" s="108">
        <v>16</v>
      </c>
      <c r="H54" s="185">
        <v>17</v>
      </c>
      <c r="I54" s="194">
        <v>14</v>
      </c>
      <c r="J54" s="114" t="s">
        <v>14</v>
      </c>
      <c r="K54" s="108">
        <v>8</v>
      </c>
      <c r="L54" s="108">
        <v>7</v>
      </c>
      <c r="M54" s="108">
        <v>5</v>
      </c>
      <c r="N54" s="108">
        <v>6</v>
      </c>
      <c r="O54" s="108">
        <v>6</v>
      </c>
      <c r="P54" s="108">
        <v>6</v>
      </c>
      <c r="Q54" s="185">
        <v>4</v>
      </c>
      <c r="R54" s="185">
        <v>6</v>
      </c>
    </row>
    <row r="55" spans="1:18" x14ac:dyDescent="0.25">
      <c r="A55" s="107" t="s">
        <v>354</v>
      </c>
      <c r="B55" s="108"/>
      <c r="C55" s="108"/>
      <c r="D55" s="108"/>
      <c r="E55" s="108"/>
      <c r="F55" s="108"/>
      <c r="G55" s="108">
        <v>1</v>
      </c>
      <c r="H55" s="185">
        <v>1</v>
      </c>
      <c r="I55" s="185">
        <v>0</v>
      </c>
      <c r="K55" s="163"/>
      <c r="L55" s="163"/>
      <c r="M55" s="163"/>
      <c r="N55" s="163"/>
      <c r="O55" s="157"/>
      <c r="P55" s="166"/>
    </row>
    <row r="56" spans="1:18" x14ac:dyDescent="0.25">
      <c r="A56" s="128" t="s">
        <v>27</v>
      </c>
      <c r="B56" s="111"/>
      <c r="C56" s="111"/>
      <c r="D56" s="111"/>
      <c r="E56" s="111"/>
      <c r="F56" s="111"/>
      <c r="G56" s="111"/>
      <c r="I56" s="207"/>
      <c r="J56" s="121" t="s">
        <v>9</v>
      </c>
      <c r="K56" s="106"/>
      <c r="L56" s="106"/>
      <c r="M56" s="106"/>
      <c r="N56" s="106"/>
      <c r="O56" s="106"/>
      <c r="P56" s="106"/>
    </row>
    <row r="57" spans="1:18" x14ac:dyDescent="0.25">
      <c r="A57" s="107" t="s">
        <v>7</v>
      </c>
      <c r="B57" s="113">
        <v>3</v>
      </c>
      <c r="C57" s="113">
        <v>3</v>
      </c>
      <c r="D57" s="113">
        <v>4</v>
      </c>
      <c r="E57" s="113">
        <v>5</v>
      </c>
      <c r="F57" s="113">
        <v>5</v>
      </c>
      <c r="G57" s="113">
        <v>5</v>
      </c>
      <c r="H57" s="185">
        <v>5</v>
      </c>
      <c r="I57" s="185">
        <v>5</v>
      </c>
      <c r="J57" s="107" t="s">
        <v>7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</row>
    <row r="58" spans="1:18" x14ac:dyDescent="0.25">
      <c r="A58" s="64" t="s">
        <v>28</v>
      </c>
      <c r="B58" s="146">
        <v>0</v>
      </c>
      <c r="C58" s="146">
        <v>0</v>
      </c>
      <c r="D58" s="146">
        <v>0</v>
      </c>
      <c r="E58" s="146">
        <v>0</v>
      </c>
      <c r="F58" s="146">
        <v>0</v>
      </c>
      <c r="G58" s="146">
        <v>0</v>
      </c>
      <c r="H58" s="185">
        <v>0</v>
      </c>
      <c r="I58" s="185">
        <v>0</v>
      </c>
      <c r="J58" s="107" t="s">
        <v>8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</row>
    <row r="59" spans="1:18" x14ac:dyDescent="0.25">
      <c r="A59" s="107" t="s">
        <v>8</v>
      </c>
      <c r="B59" s="113">
        <v>3</v>
      </c>
      <c r="C59" s="113">
        <v>1</v>
      </c>
      <c r="D59" s="113">
        <v>1</v>
      </c>
      <c r="E59" s="113">
        <v>1</v>
      </c>
      <c r="F59" s="113">
        <v>1</v>
      </c>
      <c r="G59" s="113">
        <v>1</v>
      </c>
      <c r="H59" s="185">
        <v>1</v>
      </c>
      <c r="I59" s="185">
        <v>1</v>
      </c>
      <c r="J59" s="107" t="s">
        <v>11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</row>
    <row r="60" spans="1:18" x14ac:dyDescent="0.25">
      <c r="B60" s="163"/>
      <c r="C60" s="163"/>
      <c r="D60" s="163"/>
      <c r="E60" s="163"/>
      <c r="F60" s="157"/>
      <c r="G60" s="166"/>
      <c r="I60" s="207"/>
      <c r="J60" s="107" t="s">
        <v>302</v>
      </c>
      <c r="K60" s="108">
        <v>0</v>
      </c>
      <c r="L60" s="108">
        <v>0</v>
      </c>
      <c r="M60" s="108">
        <v>0</v>
      </c>
      <c r="N60" s="108">
        <v>0</v>
      </c>
      <c r="O60" s="108">
        <v>1</v>
      </c>
      <c r="P60" s="108">
        <v>0</v>
      </c>
      <c r="Q60" s="108">
        <v>0</v>
      </c>
      <c r="R60" s="108">
        <v>0</v>
      </c>
    </row>
    <row r="61" spans="1:18" x14ac:dyDescent="0.25">
      <c r="A61" s="112" t="s">
        <v>6</v>
      </c>
      <c r="B61" s="105"/>
      <c r="C61" s="105"/>
      <c r="D61" s="105"/>
      <c r="E61" s="105"/>
      <c r="F61" s="105"/>
      <c r="G61" s="105"/>
      <c r="I61" s="207"/>
      <c r="J61" s="107"/>
      <c r="K61" s="105"/>
      <c r="L61" s="105"/>
      <c r="M61" s="105"/>
      <c r="N61" s="105"/>
      <c r="O61" s="105"/>
      <c r="P61" s="105"/>
    </row>
    <row r="62" spans="1:18" x14ac:dyDescent="0.25">
      <c r="A62" s="107" t="s">
        <v>7</v>
      </c>
      <c r="B62" s="108">
        <v>1</v>
      </c>
      <c r="C62" s="108">
        <v>1</v>
      </c>
      <c r="D62" s="108">
        <v>1</v>
      </c>
      <c r="E62" s="108">
        <v>0</v>
      </c>
      <c r="F62" s="108">
        <v>0</v>
      </c>
      <c r="G62" s="108">
        <v>2</v>
      </c>
      <c r="H62" s="185">
        <v>2</v>
      </c>
      <c r="I62" s="194">
        <v>2</v>
      </c>
      <c r="J62" s="114" t="s">
        <v>10</v>
      </c>
      <c r="K62" s="105"/>
      <c r="L62" s="105"/>
      <c r="M62" s="105"/>
      <c r="N62" s="105"/>
      <c r="O62" s="105"/>
      <c r="P62" s="105"/>
    </row>
    <row r="63" spans="1:18" x14ac:dyDescent="0.25">
      <c r="A63" s="107" t="s">
        <v>8</v>
      </c>
      <c r="B63" s="108">
        <v>1</v>
      </c>
      <c r="C63" s="108">
        <v>1</v>
      </c>
      <c r="D63" s="108">
        <v>0</v>
      </c>
      <c r="E63" s="108">
        <v>1</v>
      </c>
      <c r="F63" s="108">
        <v>0</v>
      </c>
      <c r="G63" s="108">
        <v>1</v>
      </c>
      <c r="H63" s="185">
        <v>1</v>
      </c>
      <c r="I63" s="194">
        <v>1</v>
      </c>
      <c r="J63" s="107" t="s">
        <v>7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85">
        <v>0</v>
      </c>
      <c r="R63" s="185">
        <v>0</v>
      </c>
    </row>
    <row r="64" spans="1:18" x14ac:dyDescent="0.25">
      <c r="A64" s="107" t="s">
        <v>11</v>
      </c>
      <c r="B64" s="108">
        <v>0</v>
      </c>
      <c r="C64" s="108">
        <v>0</v>
      </c>
      <c r="D64" s="108">
        <v>0</v>
      </c>
      <c r="E64" s="108">
        <v>0</v>
      </c>
      <c r="F64" s="108">
        <v>0</v>
      </c>
      <c r="G64" s="108">
        <v>1</v>
      </c>
      <c r="H64" s="185">
        <v>1</v>
      </c>
      <c r="I64" s="194">
        <v>1</v>
      </c>
      <c r="J64" s="107" t="s">
        <v>8</v>
      </c>
      <c r="K64" s="108">
        <v>0</v>
      </c>
      <c r="L64" s="108">
        <v>0</v>
      </c>
      <c r="M64" s="108">
        <v>1</v>
      </c>
      <c r="N64" s="108">
        <v>1</v>
      </c>
      <c r="O64" s="108">
        <v>1</v>
      </c>
      <c r="P64" s="108">
        <v>1</v>
      </c>
      <c r="Q64" s="185">
        <v>2</v>
      </c>
      <c r="R64" s="194">
        <v>3</v>
      </c>
    </row>
    <row r="65" spans="1:18" x14ac:dyDescent="0.25">
      <c r="A65" s="107"/>
      <c r="B65" s="105"/>
      <c r="C65" s="105"/>
      <c r="D65" s="105"/>
      <c r="E65" s="106"/>
      <c r="F65" s="106"/>
      <c r="I65" s="207"/>
      <c r="J65" s="107" t="s">
        <v>11</v>
      </c>
      <c r="K65" s="108">
        <v>0</v>
      </c>
      <c r="L65" s="108">
        <v>0</v>
      </c>
      <c r="M65" s="108">
        <v>1</v>
      </c>
      <c r="N65" s="108">
        <v>1</v>
      </c>
      <c r="O65" s="108">
        <v>1</v>
      </c>
      <c r="P65" s="108">
        <v>1</v>
      </c>
      <c r="Q65" s="185">
        <v>2</v>
      </c>
      <c r="R65" s="194">
        <v>1</v>
      </c>
    </row>
    <row r="66" spans="1:18" x14ac:dyDescent="0.25">
      <c r="F66" s="157"/>
      <c r="I66" s="207"/>
      <c r="J66" s="107" t="s">
        <v>20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85">
        <v>0</v>
      </c>
      <c r="R66" s="185">
        <v>0</v>
      </c>
    </row>
    <row r="67" spans="1:18" x14ac:dyDescent="0.25">
      <c r="A67" s="2"/>
      <c r="B67" s="7"/>
      <c r="C67" s="7"/>
      <c r="D67" s="7"/>
      <c r="E67" s="2"/>
      <c r="F67" s="2"/>
      <c r="G67" s="2"/>
      <c r="I67" s="132"/>
      <c r="J67" s="111"/>
      <c r="K67" s="111"/>
      <c r="L67" s="111"/>
      <c r="M67" s="111"/>
      <c r="N67" s="111"/>
      <c r="O67" s="111"/>
    </row>
    <row r="68" spans="1:18" ht="15.6" customHeight="1" x14ac:dyDescent="0.25">
      <c r="A68" s="115" t="s">
        <v>77</v>
      </c>
      <c r="B68" s="149"/>
      <c r="C68" s="149"/>
      <c r="D68" s="149"/>
      <c r="E68" s="149"/>
      <c r="F68" s="149"/>
      <c r="G68" s="2"/>
      <c r="H68" s="2"/>
      <c r="I68" s="114" t="s">
        <v>29</v>
      </c>
      <c r="J68" s="108">
        <v>28</v>
      </c>
      <c r="K68" s="108">
        <v>38</v>
      </c>
      <c r="L68" s="108">
        <v>35</v>
      </c>
      <c r="M68" s="108">
        <v>27</v>
      </c>
      <c r="N68" s="108">
        <v>29</v>
      </c>
      <c r="O68" s="108">
        <v>29</v>
      </c>
      <c r="P68" s="185">
        <v>29</v>
      </c>
      <c r="Q68" s="185">
        <v>29</v>
      </c>
      <c r="R68" s="185">
        <v>26</v>
      </c>
    </row>
    <row r="69" spans="1:18" ht="15.6" customHeight="1" x14ac:dyDescent="0.25">
      <c r="A69" s="116"/>
      <c r="B69" s="190" t="s">
        <v>219</v>
      </c>
      <c r="C69" s="190" t="s">
        <v>261</v>
      </c>
      <c r="D69" s="192" t="s">
        <v>30</v>
      </c>
      <c r="E69" s="190">
        <v>2017</v>
      </c>
      <c r="F69" s="190">
        <v>2018</v>
      </c>
      <c r="G69" s="187" t="s">
        <v>30</v>
      </c>
      <c r="H69" s="188">
        <v>2018</v>
      </c>
      <c r="I69" s="188">
        <v>2019</v>
      </c>
      <c r="J69" s="187" t="s">
        <v>30</v>
      </c>
      <c r="K69" s="188">
        <v>2020</v>
      </c>
      <c r="L69" s="187" t="s">
        <v>30</v>
      </c>
    </row>
    <row r="70" spans="1:18" ht="15.6" customHeight="1" x14ac:dyDescent="0.25">
      <c r="A70" s="124" t="s">
        <v>31</v>
      </c>
      <c r="B70" s="113">
        <v>2</v>
      </c>
      <c r="C70" s="113">
        <v>2</v>
      </c>
      <c r="D70" s="150">
        <f>(C70-B70)/B70</f>
        <v>0</v>
      </c>
      <c r="E70" s="113">
        <v>2</v>
      </c>
      <c r="F70" s="67">
        <v>2</v>
      </c>
      <c r="G70" s="150">
        <f>(F70-E70)/E70</f>
        <v>0</v>
      </c>
      <c r="H70" s="67">
        <v>2</v>
      </c>
      <c r="I70" s="67">
        <v>3</v>
      </c>
      <c r="J70" s="150">
        <f>(I70-H70)/H70</f>
        <v>0.5</v>
      </c>
      <c r="K70" s="67">
        <v>2</v>
      </c>
      <c r="L70" s="150">
        <f>(K70-I70)/I70</f>
        <v>-0.33333333333333331</v>
      </c>
    </row>
    <row r="71" spans="1:18" ht="15.6" customHeight="1" x14ac:dyDescent="0.25">
      <c r="A71" s="124" t="s">
        <v>32</v>
      </c>
      <c r="B71" s="113">
        <v>9</v>
      </c>
      <c r="C71" s="113">
        <v>8</v>
      </c>
      <c r="D71" s="150">
        <f>(C71-B71)/B71</f>
        <v>-0.1111111111111111</v>
      </c>
      <c r="E71" s="113">
        <v>8</v>
      </c>
      <c r="F71" s="67">
        <v>9</v>
      </c>
      <c r="G71" s="150">
        <f>(F71-E71)/E71</f>
        <v>0.125</v>
      </c>
      <c r="H71" s="67">
        <v>9</v>
      </c>
      <c r="I71" s="67">
        <v>9</v>
      </c>
      <c r="J71" s="150">
        <f>(I71-H71)/H71</f>
        <v>0</v>
      </c>
      <c r="K71" s="67">
        <v>9</v>
      </c>
      <c r="L71" s="150">
        <f>(K71-I71)/I71</f>
        <v>0</v>
      </c>
    </row>
    <row r="72" spans="1:18" ht="15.6" customHeight="1" x14ac:dyDescent="0.25">
      <c r="A72" s="68" t="s">
        <v>153</v>
      </c>
      <c r="B72" s="7"/>
      <c r="C72" s="7"/>
      <c r="D72" s="7"/>
      <c r="E72" s="2"/>
      <c r="F72" s="2"/>
      <c r="G72" s="2"/>
      <c r="H72" s="2"/>
    </row>
    <row r="73" spans="1:18" ht="15.6" customHeight="1" x14ac:dyDescent="0.25">
      <c r="A73" s="68"/>
      <c r="B73" s="7"/>
      <c r="C73" s="7"/>
      <c r="D73" s="7"/>
      <c r="E73" s="2"/>
      <c r="F73" s="2"/>
      <c r="G73" s="2"/>
      <c r="H73" s="2"/>
    </row>
    <row r="74" spans="1:18" ht="15.6" customHeight="1" x14ac:dyDescent="0.25">
      <c r="H74" s="2"/>
    </row>
    <row r="75" spans="1:18" ht="15.75" customHeight="1" x14ac:dyDescent="0.25">
      <c r="A75" s="210" t="s">
        <v>404</v>
      </c>
      <c r="B75" s="210"/>
      <c r="C75" s="210"/>
      <c r="D75" s="210"/>
      <c r="E75" s="210"/>
      <c r="F75" s="210"/>
    </row>
    <row r="76" spans="1:18" x14ac:dyDescent="0.25">
      <c r="A76" s="210"/>
      <c r="B76" s="210"/>
      <c r="C76" s="210"/>
      <c r="D76" s="210"/>
      <c r="E76" s="210"/>
      <c r="F76" s="210"/>
    </row>
    <row r="77" spans="1:18" x14ac:dyDescent="0.25">
      <c r="A77" s="211"/>
      <c r="B77" s="211"/>
      <c r="C77" s="211"/>
      <c r="D77" s="211"/>
      <c r="E77" s="211"/>
      <c r="F77" s="211"/>
    </row>
    <row r="78" spans="1:18" ht="25.15" customHeight="1" x14ac:dyDescent="0.25">
      <c r="A78" s="120" t="s">
        <v>52</v>
      </c>
      <c r="B78" s="212" t="s">
        <v>81</v>
      </c>
      <c r="C78" s="213"/>
      <c r="D78" s="212" t="s">
        <v>38</v>
      </c>
      <c r="E78" s="213"/>
      <c r="F78" s="70"/>
    </row>
    <row r="79" spans="1:18" x14ac:dyDescent="0.25">
      <c r="A79" s="71"/>
      <c r="B79" s="72"/>
      <c r="C79" s="73"/>
      <c r="D79" s="72"/>
      <c r="E79" s="73"/>
      <c r="F79" s="73" t="s">
        <v>4</v>
      </c>
      <c r="I79" s="43"/>
    </row>
    <row r="80" spans="1:18" x14ac:dyDescent="0.25">
      <c r="A80" s="74"/>
      <c r="B80" s="75" t="s">
        <v>39</v>
      </c>
      <c r="C80" s="76" t="s">
        <v>40</v>
      </c>
      <c r="D80" s="75" t="s">
        <v>39</v>
      </c>
      <c r="E80" s="76" t="s">
        <v>41</v>
      </c>
      <c r="F80" s="76" t="s">
        <v>39</v>
      </c>
      <c r="I80" s="43"/>
    </row>
    <row r="81" spans="1:14" x14ac:dyDescent="0.25">
      <c r="A81" s="77" t="s">
        <v>1</v>
      </c>
      <c r="B81" s="71"/>
      <c r="C81" s="78"/>
      <c r="D81" s="71"/>
      <c r="E81" s="78"/>
      <c r="F81" s="77"/>
      <c r="I81" s="43"/>
    </row>
    <row r="82" spans="1:14" x14ac:dyDescent="0.25">
      <c r="A82" s="79" t="s">
        <v>53</v>
      </c>
      <c r="B82" s="195">
        <v>1039</v>
      </c>
      <c r="C82" s="151">
        <f>B82/F82</f>
        <v>0.95584176632934681</v>
      </c>
      <c r="D82" s="195">
        <v>48</v>
      </c>
      <c r="E82" s="151">
        <f>D82/F82</f>
        <v>4.4158233670653177E-2</v>
      </c>
      <c r="F82" s="81">
        <f t="shared" ref="F82:F89" si="12">SUM(B82,D82)</f>
        <v>1087</v>
      </c>
      <c r="I82" s="43"/>
    </row>
    <row r="83" spans="1:14" x14ac:dyDescent="0.25">
      <c r="A83" s="79" t="s">
        <v>54</v>
      </c>
      <c r="B83" s="195">
        <v>1013</v>
      </c>
      <c r="C83" s="151">
        <f t="shared" ref="C83:C89" si="13">B83/F83</f>
        <v>1</v>
      </c>
      <c r="D83" s="195">
        <v>0</v>
      </c>
      <c r="E83" s="151">
        <f t="shared" ref="E83:E89" si="14">D83/F83</f>
        <v>0</v>
      </c>
      <c r="F83" s="81">
        <f t="shared" si="12"/>
        <v>1013</v>
      </c>
      <c r="I83" s="43"/>
    </row>
    <row r="84" spans="1:14" x14ac:dyDescent="0.25">
      <c r="A84" s="79" t="s">
        <v>55</v>
      </c>
      <c r="B84" s="195">
        <v>2196</v>
      </c>
      <c r="C84" s="151">
        <f t="shared" si="13"/>
        <v>0.96569920844327173</v>
      </c>
      <c r="D84" s="195">
        <v>78</v>
      </c>
      <c r="E84" s="151">
        <f t="shared" si="14"/>
        <v>3.430079155672823E-2</v>
      </c>
      <c r="F84" s="81">
        <f t="shared" si="12"/>
        <v>2274</v>
      </c>
      <c r="I84" s="43"/>
    </row>
    <row r="85" spans="1:14" x14ac:dyDescent="0.25">
      <c r="A85" s="79" t="s">
        <v>56</v>
      </c>
      <c r="B85" s="195">
        <v>2871</v>
      </c>
      <c r="C85" s="151">
        <f>B85/F85</f>
        <v>0.84021071115013168</v>
      </c>
      <c r="D85" s="195">
        <v>546</v>
      </c>
      <c r="E85" s="151">
        <f t="shared" si="14"/>
        <v>0.15978928884986832</v>
      </c>
      <c r="F85" s="81">
        <f t="shared" si="12"/>
        <v>3417</v>
      </c>
      <c r="I85" s="43"/>
    </row>
    <row r="86" spans="1:14" x14ac:dyDescent="0.25">
      <c r="A86" s="79" t="s">
        <v>254</v>
      </c>
      <c r="B86" s="195">
        <v>1101</v>
      </c>
      <c r="C86" s="151">
        <f t="shared" si="13"/>
        <v>0.60461285008237231</v>
      </c>
      <c r="D86" s="195">
        <v>720</v>
      </c>
      <c r="E86" s="151">
        <f t="shared" si="14"/>
        <v>0.39538714991762769</v>
      </c>
      <c r="F86" s="81">
        <f t="shared" si="12"/>
        <v>1821</v>
      </c>
      <c r="I86" s="43"/>
    </row>
    <row r="87" spans="1:14" s="162" customFormat="1" x14ac:dyDescent="0.25">
      <c r="A87" s="79" t="s">
        <v>58</v>
      </c>
      <c r="B87" s="195">
        <v>1962</v>
      </c>
      <c r="C87" s="151">
        <f t="shared" ref="C87" si="15">B87/F87</f>
        <v>0.89466484268125857</v>
      </c>
      <c r="D87" s="195">
        <v>231</v>
      </c>
      <c r="E87" s="151">
        <f t="shared" ref="E87" si="16">D87/F87</f>
        <v>0.10533515731874145</v>
      </c>
      <c r="F87" s="81">
        <f t="shared" si="12"/>
        <v>2193</v>
      </c>
      <c r="H87" s="43"/>
      <c r="I87" s="43"/>
      <c r="J87" s="43"/>
      <c r="K87" s="43"/>
      <c r="L87" s="43"/>
      <c r="M87" s="43"/>
      <c r="N87" s="43"/>
    </row>
    <row r="88" spans="1:14" x14ac:dyDescent="0.25">
      <c r="A88" s="79" t="s">
        <v>59</v>
      </c>
      <c r="B88" s="195">
        <v>7826</v>
      </c>
      <c r="C88" s="151">
        <f t="shared" si="13"/>
        <v>0.86714681440443209</v>
      </c>
      <c r="D88" s="195">
        <v>1199</v>
      </c>
      <c r="E88" s="151">
        <f t="shared" si="14"/>
        <v>0.13285318559556786</v>
      </c>
      <c r="F88" s="81">
        <f t="shared" si="12"/>
        <v>9025</v>
      </c>
      <c r="H88" s="162"/>
      <c r="I88" s="162"/>
      <c r="J88" s="162"/>
      <c r="K88" s="162"/>
      <c r="L88" s="162"/>
      <c r="M88" s="162"/>
      <c r="N88" s="162"/>
    </row>
    <row r="89" spans="1:14" x14ac:dyDescent="0.25">
      <c r="A89" s="79" t="s">
        <v>57</v>
      </c>
      <c r="B89" s="195">
        <v>0</v>
      </c>
      <c r="C89" s="151" t="s">
        <v>357</v>
      </c>
      <c r="D89" s="195">
        <v>0</v>
      </c>
      <c r="E89" s="151" t="s">
        <v>357</v>
      </c>
      <c r="F89" s="81">
        <f t="shared" si="12"/>
        <v>0</v>
      </c>
      <c r="I89" s="43"/>
    </row>
    <row r="90" spans="1:14" x14ac:dyDescent="0.25">
      <c r="A90" s="87" t="s">
        <v>49</v>
      </c>
      <c r="B90" s="88">
        <f>SUM(B82:B89)</f>
        <v>18008</v>
      </c>
      <c r="C90" s="152">
        <f>B90/F90</f>
        <v>0.8645223235717715</v>
      </c>
      <c r="D90" s="88">
        <f>SUM(D82:D89)</f>
        <v>2822</v>
      </c>
      <c r="E90" s="152">
        <f>D90/F90</f>
        <v>0.13547767642822853</v>
      </c>
      <c r="F90" s="90">
        <f>SUM(F82:F89)</f>
        <v>20830</v>
      </c>
      <c r="I90" s="43"/>
    </row>
    <row r="91" spans="1:14" x14ac:dyDescent="0.25">
      <c r="A91" s="91"/>
      <c r="B91" s="92"/>
      <c r="C91" s="153"/>
      <c r="D91" s="94"/>
      <c r="E91" s="153"/>
      <c r="F91" s="95"/>
      <c r="I91" s="43"/>
    </row>
    <row r="92" spans="1:14" x14ac:dyDescent="0.25">
      <c r="A92" s="77" t="s">
        <v>50</v>
      </c>
      <c r="B92" s="92"/>
      <c r="C92" s="153"/>
      <c r="D92" s="94"/>
      <c r="E92" s="153"/>
      <c r="F92" s="95"/>
      <c r="I92" s="43"/>
    </row>
    <row r="93" spans="1:14" x14ac:dyDescent="0.25">
      <c r="A93" s="79" t="s">
        <v>53</v>
      </c>
      <c r="B93" s="195">
        <v>108</v>
      </c>
      <c r="C93" s="151">
        <f>B93/F93</f>
        <v>1</v>
      </c>
      <c r="D93" s="195">
        <v>0</v>
      </c>
      <c r="E93" s="151">
        <f>D93/F93</f>
        <v>0</v>
      </c>
      <c r="F93" s="81">
        <f>SUM(B93,D93)</f>
        <v>108</v>
      </c>
      <c r="I93" s="43"/>
    </row>
    <row r="94" spans="1:14" x14ac:dyDescent="0.25">
      <c r="A94" s="79" t="s">
        <v>54</v>
      </c>
      <c r="B94" s="195">
        <v>69</v>
      </c>
      <c r="C94" s="151">
        <f t="shared" ref="C94:C100" si="17">B94/F94</f>
        <v>1</v>
      </c>
      <c r="D94" s="195">
        <v>0</v>
      </c>
      <c r="E94" s="151">
        <f t="shared" ref="E94:E100" si="18">D94/F94</f>
        <v>0</v>
      </c>
      <c r="F94" s="81">
        <f t="shared" ref="F94:F100" si="19">SUM(B94,D94)</f>
        <v>69</v>
      </c>
      <c r="I94" s="43"/>
    </row>
    <row r="95" spans="1:14" x14ac:dyDescent="0.25">
      <c r="A95" s="79" t="s">
        <v>55</v>
      </c>
      <c r="B95" s="195">
        <v>304</v>
      </c>
      <c r="C95" s="151">
        <f t="shared" si="17"/>
        <v>0.84210526315789469</v>
      </c>
      <c r="D95" s="195">
        <v>57</v>
      </c>
      <c r="E95" s="151">
        <f t="shared" si="18"/>
        <v>0.15789473684210525</v>
      </c>
      <c r="F95" s="81">
        <f t="shared" si="19"/>
        <v>361</v>
      </c>
      <c r="I95" s="43"/>
    </row>
    <row r="96" spans="1:14" x14ac:dyDescent="0.25">
      <c r="A96" s="79" t="s">
        <v>56</v>
      </c>
      <c r="B96" s="195">
        <v>333</v>
      </c>
      <c r="C96" s="151">
        <f t="shared" si="17"/>
        <v>0.62011173184357538</v>
      </c>
      <c r="D96" s="195">
        <v>204</v>
      </c>
      <c r="E96" s="151">
        <f t="shared" si="18"/>
        <v>0.37988826815642457</v>
      </c>
      <c r="F96" s="81">
        <f t="shared" si="19"/>
        <v>537</v>
      </c>
      <c r="I96" s="43"/>
    </row>
    <row r="97" spans="1:14" x14ac:dyDescent="0.25">
      <c r="A97" s="79" t="s">
        <v>61</v>
      </c>
      <c r="B97" s="195">
        <v>162</v>
      </c>
      <c r="C97" s="151">
        <f t="shared" si="17"/>
        <v>0.76056338028169013</v>
      </c>
      <c r="D97" s="195">
        <v>51</v>
      </c>
      <c r="E97" s="151">
        <f t="shared" si="18"/>
        <v>0.23943661971830985</v>
      </c>
      <c r="F97" s="81">
        <f t="shared" si="19"/>
        <v>213</v>
      </c>
      <c r="I97" s="43"/>
    </row>
    <row r="98" spans="1:14" x14ac:dyDescent="0.25">
      <c r="A98" s="79" t="s">
        <v>58</v>
      </c>
      <c r="B98" s="195">
        <v>516</v>
      </c>
      <c r="C98" s="151">
        <f t="shared" si="17"/>
        <v>0.95202952029520294</v>
      </c>
      <c r="D98" s="195">
        <v>26</v>
      </c>
      <c r="E98" s="151">
        <f t="shared" si="18"/>
        <v>4.797047970479705E-2</v>
      </c>
      <c r="F98" s="81">
        <f t="shared" si="19"/>
        <v>542</v>
      </c>
      <c r="I98" s="43"/>
    </row>
    <row r="99" spans="1:14" x14ac:dyDescent="0.25">
      <c r="A99" s="79" t="s">
        <v>59</v>
      </c>
      <c r="B99" s="195">
        <v>973</v>
      </c>
      <c r="C99" s="151">
        <f t="shared" si="17"/>
        <v>0.97887323943661975</v>
      </c>
      <c r="D99" s="195">
        <v>21</v>
      </c>
      <c r="E99" s="151">
        <f t="shared" si="18"/>
        <v>2.1126760563380281E-2</v>
      </c>
      <c r="F99" s="81">
        <f t="shared" si="19"/>
        <v>994</v>
      </c>
      <c r="I99" s="43"/>
    </row>
    <row r="100" spans="1:14" x14ac:dyDescent="0.25">
      <c r="A100" s="82" t="s">
        <v>60</v>
      </c>
      <c r="B100" s="195">
        <v>12</v>
      </c>
      <c r="C100" s="151">
        <f t="shared" si="17"/>
        <v>0.4</v>
      </c>
      <c r="D100" s="195">
        <v>18</v>
      </c>
      <c r="E100" s="151">
        <f t="shared" si="18"/>
        <v>0.6</v>
      </c>
      <c r="F100" s="81">
        <f t="shared" si="19"/>
        <v>30</v>
      </c>
      <c r="I100" s="43"/>
    </row>
    <row r="101" spans="1:14" x14ac:dyDescent="0.25">
      <c r="A101" s="87" t="s">
        <v>62</v>
      </c>
      <c r="B101" s="88">
        <f>SUM(B93:B100)</f>
        <v>2477</v>
      </c>
      <c r="C101" s="152">
        <f>B101/F101</f>
        <v>0.86790469516468116</v>
      </c>
      <c r="D101" s="88">
        <f>SUM(D93:D100)</f>
        <v>377</v>
      </c>
      <c r="E101" s="152">
        <f>D101/F101</f>
        <v>0.13209530483531884</v>
      </c>
      <c r="F101" s="90">
        <f>SUM(F93:F100)</f>
        <v>2854</v>
      </c>
      <c r="I101" s="43"/>
    </row>
    <row r="102" spans="1:14" x14ac:dyDescent="0.25">
      <c r="A102" s="95"/>
      <c r="B102" s="97"/>
      <c r="C102" s="155"/>
      <c r="D102" s="97"/>
      <c r="E102" s="155"/>
      <c r="F102" s="99"/>
      <c r="I102" s="43"/>
    </row>
    <row r="103" spans="1:14" x14ac:dyDescent="0.25">
      <c r="A103" s="77" t="s">
        <v>4</v>
      </c>
      <c r="B103" s="92"/>
      <c r="C103" s="153"/>
      <c r="D103" s="94"/>
      <c r="E103" s="153"/>
      <c r="F103" s="95"/>
      <c r="I103" s="43"/>
    </row>
    <row r="104" spans="1:14" x14ac:dyDescent="0.25">
      <c r="A104" s="79" t="s">
        <v>53</v>
      </c>
      <c r="B104" s="179">
        <f>SUM(B82+B93)</f>
        <v>1147</v>
      </c>
      <c r="C104" s="151">
        <f>B104/F104</f>
        <v>0.95983263598326363</v>
      </c>
      <c r="D104" s="179">
        <f>SUM(D82+D93)</f>
        <v>48</v>
      </c>
      <c r="E104" s="151">
        <f>D104/F104</f>
        <v>4.0167364016736401E-2</v>
      </c>
      <c r="F104" s="81">
        <f>SUM(B104,D104)</f>
        <v>1195</v>
      </c>
      <c r="I104" s="43"/>
    </row>
    <row r="105" spans="1:14" x14ac:dyDescent="0.25">
      <c r="A105" s="79" t="s">
        <v>54</v>
      </c>
      <c r="B105" s="179">
        <f t="shared" ref="B105:B107" si="20">SUM(B83+B94)</f>
        <v>1082</v>
      </c>
      <c r="C105" s="151">
        <f t="shared" ref="C105:C113" si="21">B105/F105</f>
        <v>1</v>
      </c>
      <c r="D105" s="179">
        <f t="shared" ref="D105" si="22">SUM(D83+D94)</f>
        <v>0</v>
      </c>
      <c r="E105" s="151">
        <f t="shared" ref="E105:E113" si="23">D105/F105</f>
        <v>0</v>
      </c>
      <c r="F105" s="81">
        <f t="shared" ref="F105:F113" si="24">SUM(B105,D105)</f>
        <v>1082</v>
      </c>
      <c r="I105" s="43"/>
    </row>
    <row r="106" spans="1:14" x14ac:dyDescent="0.25">
      <c r="A106" s="79" t="s">
        <v>55</v>
      </c>
      <c r="B106" s="179">
        <f t="shared" si="20"/>
        <v>2500</v>
      </c>
      <c r="C106" s="151">
        <f t="shared" si="21"/>
        <v>0.94876660341555974</v>
      </c>
      <c r="D106" s="179">
        <f t="shared" ref="D106" si="25">SUM(D84+D95)</f>
        <v>135</v>
      </c>
      <c r="E106" s="151">
        <f t="shared" si="23"/>
        <v>5.1233396584440226E-2</v>
      </c>
      <c r="F106" s="81">
        <f t="shared" si="24"/>
        <v>2635</v>
      </c>
      <c r="I106" s="43"/>
    </row>
    <row r="107" spans="1:14" x14ac:dyDescent="0.25">
      <c r="A107" s="79" t="s">
        <v>56</v>
      </c>
      <c r="B107" s="179">
        <f t="shared" si="20"/>
        <v>3204</v>
      </c>
      <c r="C107" s="151">
        <f t="shared" si="21"/>
        <v>0.81031866464339908</v>
      </c>
      <c r="D107" s="179">
        <f t="shared" ref="D107" si="26">SUM(D85+D96)</f>
        <v>750</v>
      </c>
      <c r="E107" s="151">
        <f t="shared" si="23"/>
        <v>0.18968133535660092</v>
      </c>
      <c r="F107" s="81">
        <f t="shared" si="24"/>
        <v>3954</v>
      </c>
      <c r="I107" s="43"/>
    </row>
    <row r="108" spans="1:14" s="162" customFormat="1" x14ac:dyDescent="0.25">
      <c r="A108" s="79" t="s">
        <v>254</v>
      </c>
      <c r="B108" s="179">
        <f>SUM(B86)</f>
        <v>1101</v>
      </c>
      <c r="C108" s="151">
        <f t="shared" si="21"/>
        <v>0.60461285008237231</v>
      </c>
      <c r="D108" s="180">
        <f>SUM(D86)</f>
        <v>720</v>
      </c>
      <c r="E108" s="151">
        <f t="shared" si="23"/>
        <v>0.39538714991762769</v>
      </c>
      <c r="F108" s="81">
        <f t="shared" si="24"/>
        <v>1821</v>
      </c>
      <c r="H108" s="43"/>
      <c r="I108" s="43"/>
      <c r="J108" s="43"/>
      <c r="K108" s="43"/>
      <c r="L108" s="43"/>
      <c r="M108" s="43"/>
      <c r="N108" s="43"/>
    </row>
    <row r="109" spans="1:14" x14ac:dyDescent="0.25">
      <c r="A109" s="79" t="s">
        <v>61</v>
      </c>
      <c r="B109" s="179">
        <f>SUM(B97)</f>
        <v>162</v>
      </c>
      <c r="C109" s="151" t="s">
        <v>357</v>
      </c>
      <c r="D109" s="180">
        <f>SUM(D97)</f>
        <v>51</v>
      </c>
      <c r="E109" s="151" t="s">
        <v>357</v>
      </c>
      <c r="F109" s="81">
        <f t="shared" si="24"/>
        <v>213</v>
      </c>
      <c r="H109" s="162"/>
      <c r="I109" s="162"/>
      <c r="J109" s="162"/>
      <c r="K109" s="162"/>
      <c r="L109" s="162"/>
      <c r="M109" s="162"/>
      <c r="N109" s="162"/>
    </row>
    <row r="110" spans="1:14" x14ac:dyDescent="0.25">
      <c r="A110" s="79" t="s">
        <v>58</v>
      </c>
      <c r="B110" s="179">
        <f>SUM(B87+B98)</f>
        <v>2478</v>
      </c>
      <c r="C110" s="151">
        <f t="shared" si="21"/>
        <v>0.90603290676416814</v>
      </c>
      <c r="D110" s="179">
        <f>SUM(D87+D98)</f>
        <v>257</v>
      </c>
      <c r="E110" s="151">
        <f t="shared" si="23"/>
        <v>9.3967093235831814E-2</v>
      </c>
      <c r="F110" s="81">
        <f t="shared" si="24"/>
        <v>2735</v>
      </c>
      <c r="I110" s="43"/>
    </row>
    <row r="111" spans="1:14" x14ac:dyDescent="0.25">
      <c r="A111" s="79" t="s">
        <v>59</v>
      </c>
      <c r="B111" s="179">
        <f t="shared" ref="B111:D111" si="27">SUM(B88+B99)</f>
        <v>8799</v>
      </c>
      <c r="C111" s="151">
        <f t="shared" si="21"/>
        <v>0.8782313604152111</v>
      </c>
      <c r="D111" s="179">
        <f t="shared" si="27"/>
        <v>1220</v>
      </c>
      <c r="E111" s="151">
        <f t="shared" si="23"/>
        <v>0.1217686395847889</v>
      </c>
      <c r="F111" s="81">
        <f t="shared" si="24"/>
        <v>10019</v>
      </c>
      <c r="I111" s="43"/>
    </row>
    <row r="112" spans="1:14" x14ac:dyDescent="0.25">
      <c r="A112" s="82" t="s">
        <v>57</v>
      </c>
      <c r="B112" s="179">
        <f>SUM(B89)</f>
        <v>0</v>
      </c>
      <c r="C112" s="151" t="e">
        <f t="shared" si="21"/>
        <v>#DIV/0!</v>
      </c>
      <c r="D112" s="180">
        <f>SUM(D89)</f>
        <v>0</v>
      </c>
      <c r="E112" s="151" t="e">
        <f t="shared" si="23"/>
        <v>#DIV/0!</v>
      </c>
      <c r="F112" s="81">
        <f t="shared" si="24"/>
        <v>0</v>
      </c>
      <c r="I112" s="43"/>
    </row>
    <row r="113" spans="1:9" x14ac:dyDescent="0.25">
      <c r="A113" s="82" t="s">
        <v>60</v>
      </c>
      <c r="B113" s="179">
        <f>SUM(B100)</f>
        <v>12</v>
      </c>
      <c r="C113" s="151">
        <f t="shared" si="21"/>
        <v>0.4</v>
      </c>
      <c r="D113" s="180">
        <f>SUM(D100)</f>
        <v>18</v>
      </c>
      <c r="E113" s="151">
        <f t="shared" si="23"/>
        <v>0.6</v>
      </c>
      <c r="F113" s="81">
        <f t="shared" si="24"/>
        <v>30</v>
      </c>
      <c r="I113" s="43"/>
    </row>
    <row r="114" spans="1:9" x14ac:dyDescent="0.25">
      <c r="A114" s="87" t="s">
        <v>51</v>
      </c>
      <c r="B114" s="88">
        <f>SUM(B104:B113)</f>
        <v>20485</v>
      </c>
      <c r="C114" s="152">
        <f>B114/F114</f>
        <v>0.8649299104880932</v>
      </c>
      <c r="D114" s="88">
        <f>SUM(D104:D113)</f>
        <v>3199</v>
      </c>
      <c r="E114" s="152">
        <f>D114/F114</f>
        <v>0.13507008951190677</v>
      </c>
      <c r="F114" s="90">
        <f>SUM(F104:F113)</f>
        <v>23684</v>
      </c>
      <c r="I114" s="43"/>
    </row>
    <row r="115" spans="1:9" x14ac:dyDescent="0.25">
      <c r="A115" s="100"/>
      <c r="B115" s="100"/>
      <c r="C115" s="100"/>
      <c r="D115" s="100"/>
      <c r="E115" s="100"/>
      <c r="F115" s="100"/>
      <c r="I115" s="43"/>
    </row>
    <row r="116" spans="1:9" x14ac:dyDescent="0.25">
      <c r="A116" s="100" t="s">
        <v>93</v>
      </c>
      <c r="B116" s="100"/>
      <c r="C116" s="100"/>
      <c r="D116" s="100"/>
      <c r="E116" s="100"/>
      <c r="F116" s="100"/>
      <c r="I116" s="43"/>
    </row>
    <row r="117" spans="1:9" x14ac:dyDescent="0.25">
      <c r="I117" s="43"/>
    </row>
  </sheetData>
  <mergeCells count="6">
    <mergeCell ref="A75:F76"/>
    <mergeCell ref="A77:F77"/>
    <mergeCell ref="B78:C78"/>
    <mergeCell ref="D78:E78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0"/>
  <sheetViews>
    <sheetView zoomScale="85" zoomScaleNormal="85" zoomScaleSheetLayoutView="100" workbookViewId="0">
      <selection activeCell="I102" sqref="I102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0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20" ht="18" x14ac:dyDescent="0.25">
      <c r="A4" s="21" t="s">
        <v>0</v>
      </c>
      <c r="B4" s="22" t="s">
        <v>189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54" t="s">
        <v>360</v>
      </c>
      <c r="J6" s="54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54" t="s">
        <v>315</v>
      </c>
      <c r="S6" s="54" t="s">
        <v>360</v>
      </c>
      <c r="T6" s="54" t="s">
        <v>403</v>
      </c>
    </row>
    <row r="7" spans="1:20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28"/>
      <c r="K7" s="133" t="s">
        <v>91</v>
      </c>
      <c r="L7" s="7"/>
      <c r="M7" s="2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15">
        <v>579</v>
      </c>
      <c r="C8" s="15">
        <v>655</v>
      </c>
      <c r="D8" s="15">
        <v>748</v>
      </c>
      <c r="E8" s="15">
        <v>812</v>
      </c>
      <c r="F8" s="15">
        <v>741</v>
      </c>
      <c r="G8" s="15">
        <v>637</v>
      </c>
      <c r="H8" s="15">
        <v>689</v>
      </c>
      <c r="I8" s="168">
        <v>734</v>
      </c>
      <c r="J8" s="168">
        <v>762</v>
      </c>
      <c r="K8" s="66" t="s">
        <v>1</v>
      </c>
      <c r="L8" s="15">
        <v>412</v>
      </c>
      <c r="M8" s="15">
        <v>521</v>
      </c>
      <c r="N8" s="15">
        <v>571</v>
      </c>
      <c r="O8" s="15">
        <v>625</v>
      </c>
      <c r="P8" s="15">
        <v>490</v>
      </c>
      <c r="Q8" s="15">
        <v>458</v>
      </c>
      <c r="R8" s="15">
        <v>478</v>
      </c>
      <c r="S8" s="168">
        <v>551</v>
      </c>
      <c r="T8" s="168">
        <v>550</v>
      </c>
    </row>
    <row r="9" spans="1:20" x14ac:dyDescent="0.25">
      <c r="A9" s="2" t="s">
        <v>2</v>
      </c>
      <c r="B9" s="15">
        <v>57</v>
      </c>
      <c r="C9" s="15">
        <v>64</v>
      </c>
      <c r="D9" s="15">
        <v>95</v>
      </c>
      <c r="E9" s="15">
        <v>51</v>
      </c>
      <c r="F9" s="15">
        <v>56</v>
      </c>
      <c r="G9" s="15">
        <v>48</v>
      </c>
      <c r="H9" s="15">
        <v>67</v>
      </c>
      <c r="I9" s="168">
        <v>60</v>
      </c>
      <c r="J9" s="168">
        <v>69</v>
      </c>
      <c r="K9" s="66" t="s">
        <v>2</v>
      </c>
      <c r="L9" s="15">
        <v>37</v>
      </c>
      <c r="M9" s="15">
        <v>35</v>
      </c>
      <c r="N9" s="15">
        <v>76</v>
      </c>
      <c r="O9" s="15">
        <v>44</v>
      </c>
      <c r="P9" s="15">
        <v>43</v>
      </c>
      <c r="Q9" s="15">
        <v>45</v>
      </c>
      <c r="R9" s="15">
        <v>48</v>
      </c>
      <c r="S9" s="168">
        <v>42</v>
      </c>
      <c r="T9" s="168">
        <v>62</v>
      </c>
    </row>
    <row r="10" spans="1:20" x14ac:dyDescent="0.25">
      <c r="A10" s="2" t="s">
        <v>5</v>
      </c>
      <c r="B10" s="15">
        <v>4</v>
      </c>
      <c r="C10" s="15">
        <v>3</v>
      </c>
      <c r="D10" s="15">
        <v>7</v>
      </c>
      <c r="E10" s="15">
        <f>1+8</f>
        <v>9</v>
      </c>
      <c r="F10" s="15">
        <v>14</v>
      </c>
      <c r="G10" s="15">
        <v>16</v>
      </c>
      <c r="H10" s="15">
        <v>10</v>
      </c>
      <c r="I10" s="168">
        <v>14</v>
      </c>
      <c r="J10" s="168">
        <v>15</v>
      </c>
      <c r="K10" s="66" t="s">
        <v>5</v>
      </c>
      <c r="L10" s="15">
        <v>4</v>
      </c>
      <c r="M10" s="15">
        <v>2</v>
      </c>
      <c r="N10" s="15">
        <v>6</v>
      </c>
      <c r="O10" s="15">
        <f>1+6</f>
        <v>7</v>
      </c>
      <c r="P10" s="15">
        <v>12</v>
      </c>
      <c r="Q10" s="15">
        <v>9</v>
      </c>
      <c r="R10" s="15">
        <v>14</v>
      </c>
      <c r="S10" s="168">
        <v>10</v>
      </c>
      <c r="T10" s="168">
        <v>15</v>
      </c>
    </row>
    <row r="11" spans="1:20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8">
        <v>0</v>
      </c>
      <c r="J11" s="168">
        <v>0</v>
      </c>
      <c r="K11" s="66" t="s">
        <v>3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68">
        <v>0</v>
      </c>
      <c r="T11" s="168">
        <v>0</v>
      </c>
    </row>
    <row r="12" spans="1:20" x14ac:dyDescent="0.25">
      <c r="A12" s="30" t="s">
        <v>4</v>
      </c>
      <c r="B12" s="13">
        <f t="shared" ref="B12:F12" si="0">SUM(B8:B11)</f>
        <v>640</v>
      </c>
      <c r="C12" s="13">
        <f t="shared" si="0"/>
        <v>722</v>
      </c>
      <c r="D12" s="13">
        <f t="shared" si="0"/>
        <v>850</v>
      </c>
      <c r="E12" s="13">
        <f t="shared" si="0"/>
        <v>872</v>
      </c>
      <c r="F12" s="13">
        <f t="shared" si="0"/>
        <v>811</v>
      </c>
      <c r="G12" s="13">
        <f t="shared" ref="G12:I12" si="1">SUM(G8:G11)</f>
        <v>701</v>
      </c>
      <c r="H12" s="13">
        <f t="shared" si="1"/>
        <v>766</v>
      </c>
      <c r="I12" s="13">
        <f t="shared" si="1"/>
        <v>808</v>
      </c>
      <c r="J12" s="13">
        <f>SUM(J8:J11)</f>
        <v>846</v>
      </c>
      <c r="K12" s="134" t="s">
        <v>4</v>
      </c>
      <c r="L12" s="13">
        <f t="shared" ref="L12:P12" si="2">SUM(L8:L11)</f>
        <v>453</v>
      </c>
      <c r="M12" s="13">
        <f t="shared" si="2"/>
        <v>558</v>
      </c>
      <c r="N12" s="13">
        <f t="shared" si="2"/>
        <v>653</v>
      </c>
      <c r="O12" s="13">
        <f t="shared" si="2"/>
        <v>676</v>
      </c>
      <c r="P12" s="13">
        <f t="shared" si="2"/>
        <v>545</v>
      </c>
      <c r="Q12" s="13">
        <f t="shared" ref="Q12:S12" si="3">SUM(Q8:Q11)</f>
        <v>512</v>
      </c>
      <c r="R12" s="13">
        <f t="shared" si="3"/>
        <v>540</v>
      </c>
      <c r="S12" s="13">
        <f t="shared" si="3"/>
        <v>603</v>
      </c>
      <c r="T12" s="224">
        <f>SUM(T8:T11)</f>
        <v>627</v>
      </c>
    </row>
    <row r="13" spans="1:20" x14ac:dyDescent="0.25">
      <c r="A13" s="2"/>
      <c r="B13" s="7"/>
      <c r="C13" s="12"/>
      <c r="D13" s="32"/>
      <c r="E13" s="2"/>
      <c r="F13" s="2"/>
      <c r="G13" s="2"/>
      <c r="H13" s="2"/>
      <c r="I13" s="2"/>
      <c r="J13" s="2"/>
      <c r="K13" s="135"/>
      <c r="L13" s="33"/>
      <c r="M13" s="34"/>
      <c r="N13" s="33"/>
      <c r="O13" s="7"/>
      <c r="P13" s="7"/>
      <c r="Q13" s="7"/>
      <c r="R13" s="28"/>
      <c r="S13" s="28"/>
      <c r="T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54" t="s">
        <v>360</v>
      </c>
      <c r="J14" s="54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54" t="s">
        <v>315</v>
      </c>
      <c r="S14" s="54" t="s">
        <v>360</v>
      </c>
      <c r="T14" s="54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36"/>
      <c r="M15" s="7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15">
        <v>924</v>
      </c>
      <c r="C16" s="15">
        <v>974</v>
      </c>
      <c r="D16" s="15">
        <v>761</v>
      </c>
      <c r="E16" s="15">
        <v>804</v>
      </c>
      <c r="F16" s="15">
        <v>723</v>
      </c>
      <c r="G16" s="15">
        <v>783</v>
      </c>
      <c r="H16" s="15">
        <v>847</v>
      </c>
      <c r="I16" s="146">
        <v>877</v>
      </c>
      <c r="J16" s="194">
        <v>874</v>
      </c>
      <c r="K16" s="137" t="s">
        <v>1</v>
      </c>
      <c r="L16" s="15">
        <v>19</v>
      </c>
      <c r="M16" s="15">
        <v>18</v>
      </c>
      <c r="N16" s="15">
        <v>17</v>
      </c>
      <c r="O16" s="15">
        <v>18</v>
      </c>
      <c r="P16" s="15">
        <v>18</v>
      </c>
      <c r="Q16" s="15">
        <v>20</v>
      </c>
      <c r="R16" s="15">
        <v>20</v>
      </c>
      <c r="S16" s="194">
        <v>20</v>
      </c>
      <c r="T16" s="194">
        <v>19</v>
      </c>
    </row>
    <row r="17" spans="1:25" s="23" customFormat="1" ht="15" customHeight="1" x14ac:dyDescent="0.25">
      <c r="A17" s="7" t="s">
        <v>2</v>
      </c>
      <c r="B17" s="15">
        <v>98</v>
      </c>
      <c r="C17" s="15">
        <v>82</v>
      </c>
      <c r="D17" s="15">
        <v>101</v>
      </c>
      <c r="E17" s="15">
        <v>100</v>
      </c>
      <c r="F17" s="15">
        <v>77</v>
      </c>
      <c r="G17" s="15">
        <v>74</v>
      </c>
      <c r="H17" s="15">
        <v>96</v>
      </c>
      <c r="I17" s="146">
        <v>94</v>
      </c>
      <c r="J17" s="194">
        <v>101</v>
      </c>
      <c r="K17" s="137" t="s">
        <v>2</v>
      </c>
      <c r="L17" s="15">
        <v>4</v>
      </c>
      <c r="M17" s="15">
        <v>4</v>
      </c>
      <c r="N17" s="15">
        <v>4</v>
      </c>
      <c r="O17" s="15">
        <v>4</v>
      </c>
      <c r="P17" s="15">
        <v>4</v>
      </c>
      <c r="Q17" s="15">
        <v>5</v>
      </c>
      <c r="R17" s="15">
        <v>5</v>
      </c>
      <c r="S17" s="194">
        <v>5</v>
      </c>
      <c r="T17" s="194">
        <v>5</v>
      </c>
    </row>
    <row r="18" spans="1:25" s="23" customFormat="1" ht="14.1" customHeight="1" x14ac:dyDescent="0.25">
      <c r="A18" s="7" t="s">
        <v>5</v>
      </c>
      <c r="B18" s="15">
        <v>6</v>
      </c>
      <c r="C18" s="15">
        <v>4</v>
      </c>
      <c r="D18" s="15">
        <v>4</v>
      </c>
      <c r="E18" s="15">
        <v>7</v>
      </c>
      <c r="F18" s="15">
        <v>11</v>
      </c>
      <c r="G18" s="15">
        <v>15</v>
      </c>
      <c r="H18" s="15">
        <v>21</v>
      </c>
      <c r="I18" s="146">
        <v>16</v>
      </c>
      <c r="J18" s="194">
        <v>16</v>
      </c>
      <c r="K18" s="137" t="s">
        <v>5</v>
      </c>
      <c r="L18" s="15">
        <v>1</v>
      </c>
      <c r="M18" s="15">
        <v>1</v>
      </c>
      <c r="N18" s="15">
        <v>1</v>
      </c>
      <c r="O18" s="15">
        <v>2</v>
      </c>
      <c r="P18" s="15">
        <v>2</v>
      </c>
      <c r="Q18" s="15">
        <v>3</v>
      </c>
      <c r="R18" s="15">
        <v>3</v>
      </c>
      <c r="S18" s="194">
        <v>4</v>
      </c>
      <c r="T18" s="194">
        <v>4</v>
      </c>
    </row>
    <row r="19" spans="1:25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46">
        <v>0</v>
      </c>
      <c r="J19" s="146">
        <v>0</v>
      </c>
      <c r="K19" s="137" t="s">
        <v>3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</row>
    <row r="20" spans="1:25" s="23" customFormat="1" ht="14.1" customHeight="1" x14ac:dyDescent="0.25">
      <c r="A20" s="12" t="s">
        <v>4</v>
      </c>
      <c r="B20" s="13">
        <f t="shared" ref="B20:F20" si="4">SUM(B16:B19)</f>
        <v>1028</v>
      </c>
      <c r="C20" s="13">
        <f t="shared" si="4"/>
        <v>1060</v>
      </c>
      <c r="D20" s="13">
        <f t="shared" si="4"/>
        <v>866</v>
      </c>
      <c r="E20" s="13">
        <f t="shared" si="4"/>
        <v>911</v>
      </c>
      <c r="F20" s="13">
        <f t="shared" si="4"/>
        <v>811</v>
      </c>
      <c r="G20" s="13">
        <f t="shared" ref="G20" si="5">SUM(G16:G19)</f>
        <v>872</v>
      </c>
      <c r="H20" s="13">
        <f>SUM(H16:H19)</f>
        <v>964</v>
      </c>
      <c r="I20" s="13">
        <f>SUM(I16:I19)</f>
        <v>987</v>
      </c>
      <c r="J20" s="13">
        <f>SUM(J16:J19)</f>
        <v>991</v>
      </c>
      <c r="K20" s="140" t="s">
        <v>4</v>
      </c>
      <c r="L20" s="13">
        <f t="shared" ref="L20:P20" si="6">SUM(L16:L19)</f>
        <v>24</v>
      </c>
      <c r="M20" s="13">
        <f t="shared" si="6"/>
        <v>23</v>
      </c>
      <c r="N20" s="13">
        <f t="shared" si="6"/>
        <v>22</v>
      </c>
      <c r="O20" s="13">
        <f t="shared" si="6"/>
        <v>24</v>
      </c>
      <c r="P20" s="13">
        <f t="shared" si="6"/>
        <v>24</v>
      </c>
      <c r="Q20" s="13">
        <f t="shared" ref="Q20" si="7">SUM(Q16:Q19)</f>
        <v>28</v>
      </c>
      <c r="R20" s="13">
        <f>SUM(R16:R19)</f>
        <v>28</v>
      </c>
      <c r="S20" s="13">
        <f>SUM(S16:S19)</f>
        <v>29</v>
      </c>
      <c r="T20" s="184">
        <f>SUM(T16:T19)</f>
        <v>28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>
        <f>15+2</f>
        <v>17</v>
      </c>
      <c r="C25" s="15">
        <v>95</v>
      </c>
      <c r="D25" s="15">
        <v>98</v>
      </c>
      <c r="E25" s="15">
        <v>16</v>
      </c>
      <c r="F25" s="15">
        <v>54</v>
      </c>
      <c r="G25" s="15">
        <v>90</v>
      </c>
      <c r="H25" s="15">
        <v>19</v>
      </c>
      <c r="I25" s="15">
        <v>65</v>
      </c>
      <c r="J25" s="15">
        <v>74</v>
      </c>
      <c r="K25" s="15">
        <v>17</v>
      </c>
      <c r="L25" s="15">
        <v>50</v>
      </c>
      <c r="M25" s="15">
        <v>83</v>
      </c>
      <c r="N25" s="15">
        <v>19</v>
      </c>
      <c r="O25" s="15">
        <v>65</v>
      </c>
      <c r="P25" s="15">
        <v>103</v>
      </c>
      <c r="Q25" s="15">
        <v>19</v>
      </c>
      <c r="R25" s="15">
        <v>63</v>
      </c>
      <c r="S25" s="15">
        <v>108</v>
      </c>
      <c r="T25" s="194">
        <v>16</v>
      </c>
      <c r="U25" s="194">
        <v>70</v>
      </c>
      <c r="V25" s="194">
        <v>125</v>
      </c>
      <c r="W25" s="194">
        <v>25</v>
      </c>
      <c r="X25" s="194">
        <v>85</v>
      </c>
      <c r="Y25" s="194">
        <v>125</v>
      </c>
    </row>
    <row r="26" spans="1:25" s="23" customFormat="1" ht="14.1" customHeight="1" x14ac:dyDescent="0.25">
      <c r="A26" s="7" t="s">
        <v>2</v>
      </c>
      <c r="B26" s="15">
        <v>1</v>
      </c>
      <c r="C26" s="15">
        <v>13</v>
      </c>
      <c r="D26" s="15">
        <v>21</v>
      </c>
      <c r="E26" s="15">
        <v>5</v>
      </c>
      <c r="F26" s="15">
        <v>7</v>
      </c>
      <c r="G26" s="15">
        <v>11</v>
      </c>
      <c r="H26" s="15">
        <v>1</v>
      </c>
      <c r="I26" s="15">
        <v>14</v>
      </c>
      <c r="J26" s="15">
        <v>25</v>
      </c>
      <c r="K26" s="15">
        <v>4</v>
      </c>
      <c r="L26" s="15">
        <v>9</v>
      </c>
      <c r="M26" s="15">
        <v>22</v>
      </c>
      <c r="N26" s="15">
        <v>3</v>
      </c>
      <c r="O26" s="15">
        <v>6</v>
      </c>
      <c r="P26" s="15">
        <v>12</v>
      </c>
      <c r="Q26" s="15">
        <v>3</v>
      </c>
      <c r="R26" s="15">
        <v>13</v>
      </c>
      <c r="S26" s="15">
        <v>21</v>
      </c>
      <c r="T26" s="194">
        <v>6</v>
      </c>
      <c r="U26" s="194">
        <v>4</v>
      </c>
      <c r="V26" s="194">
        <v>33</v>
      </c>
      <c r="W26" s="194">
        <v>7</v>
      </c>
      <c r="X26" s="194">
        <v>8</v>
      </c>
      <c r="Y26" s="194">
        <v>23</v>
      </c>
    </row>
    <row r="27" spans="1:25" s="23" customFormat="1" x14ac:dyDescent="0.25">
      <c r="A27" s="7" t="s">
        <v>5</v>
      </c>
      <c r="B27" s="15">
        <v>0</v>
      </c>
      <c r="C27" s="15">
        <v>2</v>
      </c>
      <c r="D27" s="15">
        <v>5</v>
      </c>
      <c r="E27" s="15">
        <v>1</v>
      </c>
      <c r="F27" s="15">
        <v>1</v>
      </c>
      <c r="G27" s="15">
        <v>4</v>
      </c>
      <c r="H27" s="15">
        <v>3</v>
      </c>
      <c r="I27" s="15">
        <v>2</v>
      </c>
      <c r="J27" s="15">
        <v>3</v>
      </c>
      <c r="K27" s="15">
        <v>1</v>
      </c>
      <c r="L27" s="15">
        <v>1</v>
      </c>
      <c r="M27" s="15">
        <v>8</v>
      </c>
      <c r="N27" s="15">
        <v>0</v>
      </c>
      <c r="O27" s="15">
        <v>9</v>
      </c>
      <c r="P27" s="15">
        <v>6</v>
      </c>
      <c r="Q27" s="15">
        <v>1</v>
      </c>
      <c r="R27" s="15">
        <v>10</v>
      </c>
      <c r="S27" s="15">
        <v>13</v>
      </c>
      <c r="T27" s="194">
        <v>6</v>
      </c>
      <c r="U27" s="194">
        <v>4</v>
      </c>
      <c r="V27" s="204">
        <v>18</v>
      </c>
      <c r="W27" s="194">
        <v>3</v>
      </c>
      <c r="X27" s="194">
        <v>10</v>
      </c>
      <c r="Y27" s="194">
        <v>14</v>
      </c>
    </row>
    <row r="28" spans="1:25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89">
        <v>0</v>
      </c>
      <c r="U28" s="189">
        <v>0</v>
      </c>
      <c r="V28" s="189">
        <v>0</v>
      </c>
      <c r="W28" s="189">
        <v>0</v>
      </c>
      <c r="X28" s="189">
        <v>0</v>
      </c>
      <c r="Y28" s="189">
        <v>0</v>
      </c>
    </row>
    <row r="29" spans="1:25" s="23" customFormat="1" ht="14.1" customHeight="1" x14ac:dyDescent="0.25">
      <c r="A29" s="12" t="s">
        <v>4</v>
      </c>
      <c r="B29" s="13">
        <f t="shared" ref="B29:L29" si="8">SUM(B25:B28)</f>
        <v>18</v>
      </c>
      <c r="C29" s="13">
        <f t="shared" si="8"/>
        <v>110</v>
      </c>
      <c r="D29" s="13">
        <f t="shared" si="8"/>
        <v>124</v>
      </c>
      <c r="E29" s="13">
        <f t="shared" si="8"/>
        <v>22</v>
      </c>
      <c r="F29" s="13">
        <f t="shared" si="8"/>
        <v>62</v>
      </c>
      <c r="G29" s="13">
        <f t="shared" si="8"/>
        <v>105</v>
      </c>
      <c r="H29" s="13">
        <f t="shared" si="8"/>
        <v>23</v>
      </c>
      <c r="I29" s="13">
        <f t="shared" si="8"/>
        <v>81</v>
      </c>
      <c r="J29" s="13">
        <f t="shared" si="8"/>
        <v>102</v>
      </c>
      <c r="K29" s="13">
        <f t="shared" si="8"/>
        <v>22</v>
      </c>
      <c r="L29" s="13">
        <f t="shared" si="8"/>
        <v>60</v>
      </c>
      <c r="M29" s="13">
        <f t="shared" ref="M29:O29" si="9">SUM(M25:M28)</f>
        <v>113</v>
      </c>
      <c r="N29" s="13">
        <f t="shared" si="9"/>
        <v>22</v>
      </c>
      <c r="O29" s="13">
        <f t="shared" si="9"/>
        <v>80</v>
      </c>
      <c r="P29" s="13">
        <f t="shared" ref="P29:Y29" si="10">SUM(P25:P28)</f>
        <v>121</v>
      </c>
      <c r="Q29" s="13">
        <f t="shared" si="10"/>
        <v>23</v>
      </c>
      <c r="R29" s="13">
        <f t="shared" si="10"/>
        <v>86</v>
      </c>
      <c r="S29" s="13">
        <f t="shared" si="10"/>
        <v>142</v>
      </c>
      <c r="T29" s="13">
        <f t="shared" si="10"/>
        <v>28</v>
      </c>
      <c r="U29" s="13">
        <f t="shared" si="10"/>
        <v>78</v>
      </c>
      <c r="V29" s="13">
        <f t="shared" si="10"/>
        <v>176</v>
      </c>
      <c r="W29" s="13">
        <f t="shared" si="10"/>
        <v>35</v>
      </c>
      <c r="X29" s="13">
        <f t="shared" si="10"/>
        <v>103</v>
      </c>
      <c r="Y29" s="13">
        <f t="shared" si="10"/>
        <v>162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54" t="s">
        <v>360</v>
      </c>
      <c r="J31" s="54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54" t="s">
        <v>315</v>
      </c>
      <c r="S31" s="54" t="s">
        <v>360</v>
      </c>
      <c r="T31" s="54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9">
        <v>1311</v>
      </c>
      <c r="C33" s="9">
        <v>1224.5333333333333</v>
      </c>
      <c r="D33" s="9">
        <v>1115</v>
      </c>
      <c r="E33" s="9">
        <v>1319</v>
      </c>
      <c r="F33" s="9">
        <v>1495</v>
      </c>
      <c r="G33" s="9">
        <v>1681</v>
      </c>
      <c r="H33" s="9">
        <v>1792</v>
      </c>
      <c r="I33" s="194">
        <v>1823.17</v>
      </c>
      <c r="J33" s="194">
        <v>1750.87</v>
      </c>
      <c r="K33" s="138" t="s">
        <v>99</v>
      </c>
      <c r="L33" s="44" t="s">
        <v>143</v>
      </c>
      <c r="M33" s="44" t="s">
        <v>130</v>
      </c>
      <c r="N33" s="44" t="s">
        <v>156</v>
      </c>
      <c r="O33" s="44" t="s">
        <v>199</v>
      </c>
      <c r="P33" s="44" t="s">
        <v>233</v>
      </c>
      <c r="Q33" s="44" t="s">
        <v>266</v>
      </c>
      <c r="R33" s="44" t="s">
        <v>319</v>
      </c>
      <c r="S33" s="169" t="s">
        <v>396</v>
      </c>
      <c r="T33" s="169" t="s">
        <v>419</v>
      </c>
    </row>
    <row r="34" spans="1:25" ht="14.1" customHeight="1" x14ac:dyDescent="0.25">
      <c r="A34" s="7" t="s">
        <v>2</v>
      </c>
      <c r="B34" s="9">
        <v>62.75</v>
      </c>
      <c r="C34" s="9">
        <v>56.166666666666664</v>
      </c>
      <c r="D34" s="9">
        <v>58</v>
      </c>
      <c r="E34" s="9">
        <v>60</v>
      </c>
      <c r="F34" s="9">
        <v>61</v>
      </c>
      <c r="G34" s="9">
        <v>60</v>
      </c>
      <c r="H34" s="9">
        <v>75</v>
      </c>
      <c r="I34" s="194">
        <v>71.83</v>
      </c>
      <c r="J34" s="194">
        <v>77.540000000000006</v>
      </c>
      <c r="K34" s="138" t="s">
        <v>100</v>
      </c>
      <c r="L34" s="45" t="s">
        <v>144</v>
      </c>
      <c r="M34" s="45" t="s">
        <v>131</v>
      </c>
      <c r="N34" s="45" t="s">
        <v>157</v>
      </c>
      <c r="O34" s="45" t="s">
        <v>193</v>
      </c>
      <c r="P34" s="45" t="s">
        <v>235</v>
      </c>
      <c r="Q34" s="45" t="s">
        <v>275</v>
      </c>
      <c r="R34" s="45" t="s">
        <v>335</v>
      </c>
      <c r="S34" s="169" t="s">
        <v>377</v>
      </c>
      <c r="T34" s="169" t="s">
        <v>416</v>
      </c>
    </row>
    <row r="35" spans="1:25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15">
        <v>0</v>
      </c>
      <c r="J35" s="15">
        <v>0</v>
      </c>
      <c r="K35" s="138" t="s">
        <v>101</v>
      </c>
      <c r="L35" s="45" t="s">
        <v>145</v>
      </c>
      <c r="M35" s="45" t="s">
        <v>132</v>
      </c>
      <c r="N35" s="45" t="s">
        <v>158</v>
      </c>
      <c r="O35" s="45" t="s">
        <v>204</v>
      </c>
      <c r="P35" s="45" t="s">
        <v>238</v>
      </c>
      <c r="Q35" s="45" t="s">
        <v>282</v>
      </c>
      <c r="R35" s="45" t="s">
        <v>338</v>
      </c>
      <c r="S35" s="169" t="s">
        <v>378</v>
      </c>
      <c r="T35" s="169" t="s">
        <v>417</v>
      </c>
    </row>
    <row r="36" spans="1:25" ht="14.1" customHeight="1" x14ac:dyDescent="0.25">
      <c r="A36" s="12" t="s">
        <v>4</v>
      </c>
      <c r="B36" s="13">
        <f t="shared" ref="B36:F36" si="11">SUM(B33:B35)</f>
        <v>1373.75</v>
      </c>
      <c r="C36" s="13">
        <f t="shared" si="11"/>
        <v>1280.7</v>
      </c>
      <c r="D36" s="13">
        <f t="shared" si="11"/>
        <v>1173</v>
      </c>
      <c r="E36" s="13">
        <f t="shared" si="11"/>
        <v>1379</v>
      </c>
      <c r="F36" s="13">
        <f t="shared" si="11"/>
        <v>1556</v>
      </c>
      <c r="G36" s="13">
        <f t="shared" ref="G36:I36" si="12">SUM(G33:G35)</f>
        <v>1741</v>
      </c>
      <c r="H36" s="13">
        <f t="shared" si="12"/>
        <v>1867</v>
      </c>
      <c r="I36" s="13">
        <f t="shared" si="12"/>
        <v>1895</v>
      </c>
      <c r="J36" s="13">
        <f>SUM(J33:J35)</f>
        <v>1828.4099999999999</v>
      </c>
      <c r="K36" s="139" t="s">
        <v>106</v>
      </c>
      <c r="L36" s="44" t="s">
        <v>111</v>
      </c>
      <c r="M36" s="46" t="s">
        <v>116</v>
      </c>
      <c r="N36" s="46" t="s">
        <v>159</v>
      </c>
      <c r="O36" s="46" t="s">
        <v>212</v>
      </c>
      <c r="P36" s="46" t="s">
        <v>256</v>
      </c>
      <c r="Q36" s="46" t="s">
        <v>290</v>
      </c>
      <c r="R36" s="46" t="s">
        <v>336</v>
      </c>
      <c r="S36" s="169" t="s">
        <v>379</v>
      </c>
      <c r="T36" s="169" t="s">
        <v>379</v>
      </c>
    </row>
    <row r="37" spans="1:25" ht="14.1" customHeight="1" x14ac:dyDescent="0.25">
      <c r="A37" s="183" t="s">
        <v>358</v>
      </c>
      <c r="B37" s="43"/>
      <c r="C37" s="43"/>
      <c r="D37" s="43"/>
      <c r="F37" s="20"/>
      <c r="G37" s="20"/>
      <c r="H37" s="20"/>
      <c r="I37" s="4"/>
      <c r="J37" s="4"/>
      <c r="K37" s="139" t="s">
        <v>107</v>
      </c>
      <c r="L37" s="44" t="s">
        <v>112</v>
      </c>
      <c r="M37" s="46" t="s">
        <v>117</v>
      </c>
      <c r="N37" s="46" t="s">
        <v>160</v>
      </c>
      <c r="O37" s="46" t="s">
        <v>213</v>
      </c>
      <c r="P37" s="46" t="s">
        <v>257</v>
      </c>
      <c r="Q37" s="46" t="s">
        <v>291</v>
      </c>
      <c r="R37" s="46" t="s">
        <v>337</v>
      </c>
      <c r="S37" s="169" t="s">
        <v>299</v>
      </c>
      <c r="T37" s="169" t="s">
        <v>299</v>
      </c>
    </row>
    <row r="38" spans="1:25" s="167" customFormat="1" ht="14.1" customHeight="1" x14ac:dyDescent="0.25">
      <c r="F38" s="20"/>
      <c r="G38" s="20"/>
      <c r="H38" s="20"/>
      <c r="I38" s="4"/>
      <c r="J38" s="4"/>
      <c r="K38" s="139" t="s">
        <v>339</v>
      </c>
      <c r="L38" s="44"/>
      <c r="M38" s="46"/>
      <c r="N38" s="46"/>
      <c r="O38" s="46"/>
      <c r="P38" s="46"/>
      <c r="Q38" s="46"/>
      <c r="R38" s="46" t="s">
        <v>340</v>
      </c>
      <c r="S38" s="169" t="s">
        <v>380</v>
      </c>
      <c r="T38" s="169" t="s">
        <v>418</v>
      </c>
    </row>
    <row r="39" spans="1:25" ht="14.1" customHeight="1" x14ac:dyDescent="0.25">
      <c r="B39" s="43"/>
      <c r="C39" s="43"/>
      <c r="D39" s="43"/>
      <c r="F39" s="20"/>
      <c r="G39" s="20"/>
      <c r="H39" s="4"/>
      <c r="I39" s="4"/>
      <c r="J39" s="4"/>
      <c r="K39" s="4"/>
      <c r="L39" s="4"/>
      <c r="M39" s="2"/>
      <c r="N39" s="11" t="s">
        <v>92</v>
      </c>
      <c r="O39" s="1"/>
      <c r="P39" s="28"/>
      <c r="Q39" s="28"/>
      <c r="R39" s="28"/>
      <c r="S39" s="28"/>
    </row>
    <row r="40" spans="1:25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25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  <c r="T41" s="14" t="s">
        <v>17</v>
      </c>
      <c r="U41" s="14" t="s">
        <v>15</v>
      </c>
      <c r="V41" s="14" t="s">
        <v>16</v>
      </c>
      <c r="W41" s="14" t="s">
        <v>17</v>
      </c>
      <c r="X41" s="14" t="s">
        <v>15</v>
      </c>
      <c r="Y41" s="14" t="s">
        <v>16</v>
      </c>
    </row>
    <row r="42" spans="1:25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  <c r="T42" s="3">
        <v>2019</v>
      </c>
      <c r="U42" s="3">
        <v>2019</v>
      </c>
      <c r="V42" s="3">
        <v>2020</v>
      </c>
      <c r="W42" s="3">
        <v>2020</v>
      </c>
      <c r="X42" s="3">
        <v>2020</v>
      </c>
      <c r="Y42" s="3">
        <v>2021</v>
      </c>
    </row>
    <row r="43" spans="1:25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25" s="23" customFormat="1" ht="16.5" customHeight="1" x14ac:dyDescent="0.25">
      <c r="A44" s="7" t="s">
        <v>1</v>
      </c>
      <c r="B44" s="15">
        <v>2696</v>
      </c>
      <c r="C44" s="15">
        <v>18368</v>
      </c>
      <c r="D44" s="15">
        <v>16374</v>
      </c>
      <c r="E44" s="15">
        <v>2958.5</v>
      </c>
      <c r="F44" s="15">
        <v>16730</v>
      </c>
      <c r="G44" s="15">
        <v>16065.5</v>
      </c>
      <c r="H44" s="15">
        <v>2382</v>
      </c>
      <c r="I44" s="15">
        <v>19790.5</v>
      </c>
      <c r="J44" s="15">
        <v>17860</v>
      </c>
      <c r="K44" s="15">
        <v>2572</v>
      </c>
      <c r="L44" s="15">
        <v>22426</v>
      </c>
      <c r="M44" s="15">
        <v>21218</v>
      </c>
      <c r="N44" s="15">
        <v>3338</v>
      </c>
      <c r="O44" s="15">
        <v>25217</v>
      </c>
      <c r="P44" s="15">
        <v>23104</v>
      </c>
      <c r="Q44" s="15">
        <v>3734</v>
      </c>
      <c r="R44" s="15">
        <v>26882</v>
      </c>
      <c r="S44" s="15">
        <v>25310</v>
      </c>
      <c r="T44" s="194">
        <v>4016</v>
      </c>
      <c r="U44" s="194">
        <v>27347.5</v>
      </c>
      <c r="V44" s="194">
        <v>25648</v>
      </c>
      <c r="W44" s="194">
        <v>3478</v>
      </c>
      <c r="X44" s="194">
        <v>26263</v>
      </c>
      <c r="Y44" s="194">
        <v>24574</v>
      </c>
    </row>
    <row r="45" spans="1:25" s="23" customFormat="1" x14ac:dyDescent="0.25">
      <c r="A45" s="7" t="s">
        <v>2</v>
      </c>
      <c r="B45" s="15">
        <v>168</v>
      </c>
      <c r="C45" s="15">
        <v>674</v>
      </c>
      <c r="D45" s="15">
        <v>584</v>
      </c>
      <c r="E45" s="15">
        <v>402</v>
      </c>
      <c r="F45" s="15">
        <v>693</v>
      </c>
      <c r="G45" s="15">
        <v>655</v>
      </c>
      <c r="H45" s="15">
        <v>147</v>
      </c>
      <c r="I45" s="15">
        <v>722</v>
      </c>
      <c r="J45" s="15">
        <v>623</v>
      </c>
      <c r="K45" s="15">
        <v>153</v>
      </c>
      <c r="L45" s="15">
        <v>736</v>
      </c>
      <c r="M45" s="15">
        <v>771</v>
      </c>
      <c r="N45" s="15">
        <v>156</v>
      </c>
      <c r="O45" s="15">
        <v>715</v>
      </c>
      <c r="P45" s="15">
        <v>729</v>
      </c>
      <c r="Q45" s="15">
        <v>111</v>
      </c>
      <c r="R45" s="15">
        <v>902</v>
      </c>
      <c r="S45" s="15">
        <v>808</v>
      </c>
      <c r="T45" s="194">
        <v>162</v>
      </c>
      <c r="U45" s="194">
        <v>862</v>
      </c>
      <c r="V45" s="194">
        <v>804</v>
      </c>
      <c r="W45" s="194">
        <v>222</v>
      </c>
      <c r="X45" s="194">
        <v>930.5</v>
      </c>
      <c r="Y45" s="194">
        <v>871.5</v>
      </c>
    </row>
    <row r="46" spans="1:25" s="23" customFormat="1" x14ac:dyDescent="0.25">
      <c r="A46" s="7" t="s">
        <v>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</row>
    <row r="47" spans="1:25" s="23" customFormat="1" x14ac:dyDescent="0.25">
      <c r="A47" s="12" t="s">
        <v>4</v>
      </c>
      <c r="B47" s="41">
        <f t="shared" ref="B47:G47" si="13">SUM(B44:B46)</f>
        <v>2864</v>
      </c>
      <c r="C47" s="41">
        <f t="shared" si="13"/>
        <v>19042</v>
      </c>
      <c r="D47" s="41">
        <f t="shared" si="13"/>
        <v>16958</v>
      </c>
      <c r="E47" s="41">
        <f t="shared" si="13"/>
        <v>3360.5</v>
      </c>
      <c r="F47" s="41">
        <f t="shared" si="13"/>
        <v>17423</v>
      </c>
      <c r="G47" s="41">
        <f t="shared" si="13"/>
        <v>16720.5</v>
      </c>
      <c r="H47" s="41">
        <f t="shared" ref="H47:M47" si="14">SUM(H44:H46)</f>
        <v>2529</v>
      </c>
      <c r="I47" s="41">
        <f t="shared" si="14"/>
        <v>20512.5</v>
      </c>
      <c r="J47" s="41">
        <f t="shared" si="14"/>
        <v>18483</v>
      </c>
      <c r="K47" s="41">
        <f t="shared" si="14"/>
        <v>2725</v>
      </c>
      <c r="L47" s="41">
        <f t="shared" si="14"/>
        <v>23162</v>
      </c>
      <c r="M47" s="41">
        <f t="shared" si="14"/>
        <v>21989</v>
      </c>
      <c r="N47" s="41">
        <f t="shared" ref="N47:Y47" si="15">SUM(N44:N46)</f>
        <v>3494</v>
      </c>
      <c r="O47" s="41">
        <f t="shared" si="15"/>
        <v>25932</v>
      </c>
      <c r="P47" s="41">
        <f t="shared" si="15"/>
        <v>23833</v>
      </c>
      <c r="Q47" s="41">
        <f t="shared" si="15"/>
        <v>3845</v>
      </c>
      <c r="R47" s="41">
        <f t="shared" si="15"/>
        <v>27784</v>
      </c>
      <c r="S47" s="41">
        <f t="shared" si="15"/>
        <v>26118</v>
      </c>
      <c r="T47" s="41">
        <f t="shared" si="15"/>
        <v>4178</v>
      </c>
      <c r="U47" s="41">
        <f t="shared" si="15"/>
        <v>28209.5</v>
      </c>
      <c r="V47" s="41">
        <f t="shared" si="15"/>
        <v>26452</v>
      </c>
      <c r="W47" s="41">
        <f t="shared" si="15"/>
        <v>3700</v>
      </c>
      <c r="X47" s="41">
        <f t="shared" si="15"/>
        <v>27193.5</v>
      </c>
      <c r="Y47" s="41">
        <f t="shared" si="15"/>
        <v>25445.5</v>
      </c>
    </row>
    <row r="48" spans="1:25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9" s="23" customFormat="1" x14ac:dyDescent="0.25">
      <c r="A49" s="43"/>
      <c r="E49" s="43"/>
      <c r="H49" s="43"/>
      <c r="I49" s="43"/>
      <c r="J49" s="43"/>
      <c r="L49" s="2"/>
      <c r="M49" s="36"/>
      <c r="N49" s="36"/>
      <c r="O49" s="36"/>
      <c r="P49" s="36"/>
      <c r="Q49" s="36"/>
    </row>
    <row r="50" spans="1:19" s="23" customFormat="1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H50" s="54" t="s">
        <v>360</v>
      </c>
      <c r="I50" s="54" t="s">
        <v>403</v>
      </c>
      <c r="J50" s="103"/>
      <c r="K50" s="54" t="s">
        <v>23</v>
      </c>
      <c r="L50" s="54" t="s">
        <v>155</v>
      </c>
      <c r="M50" s="54" t="s">
        <v>188</v>
      </c>
      <c r="N50" s="54" t="s">
        <v>219</v>
      </c>
      <c r="O50" s="54" t="s">
        <v>261</v>
      </c>
      <c r="P50" s="54" t="s">
        <v>315</v>
      </c>
      <c r="Q50" s="54" t="s">
        <v>360</v>
      </c>
      <c r="R50" s="54" t="s">
        <v>403</v>
      </c>
      <c r="S50" s="36"/>
    </row>
    <row r="51" spans="1:19" s="23" customFormat="1" ht="16.5" thickTop="1" x14ac:dyDescent="0.25">
      <c r="A51" s="104" t="s">
        <v>26</v>
      </c>
      <c r="B51" s="105"/>
      <c r="C51" s="105"/>
      <c r="D51" s="105"/>
      <c r="E51" s="105"/>
      <c r="F51" s="105"/>
      <c r="J51" s="121" t="s">
        <v>9</v>
      </c>
      <c r="K51" s="106"/>
      <c r="L51" s="106"/>
      <c r="M51" s="106"/>
      <c r="N51" s="106"/>
      <c r="O51" s="106"/>
      <c r="P51" s="36"/>
      <c r="Q51" s="36"/>
      <c r="R51" s="36"/>
      <c r="S51" s="36"/>
    </row>
    <row r="52" spans="1:19" s="23" customFormat="1" x14ac:dyDescent="0.25">
      <c r="A52" s="107" t="s">
        <v>7</v>
      </c>
      <c r="B52" s="108">
        <v>14</v>
      </c>
      <c r="C52" s="108">
        <v>13</v>
      </c>
      <c r="D52" s="108">
        <v>12</v>
      </c>
      <c r="E52" s="108">
        <v>13</v>
      </c>
      <c r="F52" s="108">
        <v>13</v>
      </c>
      <c r="G52" s="108">
        <v>12</v>
      </c>
      <c r="H52" s="189">
        <v>12</v>
      </c>
      <c r="I52" s="194">
        <v>13</v>
      </c>
      <c r="J52" s="107" t="s">
        <v>7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36"/>
    </row>
    <row r="53" spans="1:19" s="23" customFormat="1" x14ac:dyDescent="0.25">
      <c r="A53" s="107" t="s">
        <v>8</v>
      </c>
      <c r="B53" s="108">
        <v>31</v>
      </c>
      <c r="C53" s="108">
        <v>28</v>
      </c>
      <c r="D53" s="108">
        <v>28</v>
      </c>
      <c r="E53" s="108">
        <v>27</v>
      </c>
      <c r="F53" s="108">
        <v>29</v>
      </c>
      <c r="G53" s="108">
        <v>28</v>
      </c>
      <c r="H53" s="189">
        <v>29</v>
      </c>
      <c r="I53" s="194">
        <v>26</v>
      </c>
      <c r="J53" s="107" t="s">
        <v>8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36"/>
    </row>
    <row r="54" spans="1:19" s="23" customFormat="1" x14ac:dyDescent="0.25">
      <c r="A54" s="107" t="s">
        <v>11</v>
      </c>
      <c r="B54" s="108">
        <v>27</v>
      </c>
      <c r="C54" s="108">
        <v>21</v>
      </c>
      <c r="D54" s="108">
        <v>21</v>
      </c>
      <c r="E54" s="108">
        <v>23</v>
      </c>
      <c r="F54" s="108">
        <v>23</v>
      </c>
      <c r="G54" s="108">
        <v>22</v>
      </c>
      <c r="H54" s="189">
        <v>20</v>
      </c>
      <c r="I54" s="194">
        <v>16</v>
      </c>
      <c r="J54" s="107" t="s">
        <v>11</v>
      </c>
      <c r="K54" s="108">
        <v>1</v>
      </c>
      <c r="L54" s="108">
        <v>2</v>
      </c>
      <c r="M54" s="108">
        <v>2</v>
      </c>
      <c r="N54" s="108">
        <v>0</v>
      </c>
      <c r="O54" s="108">
        <v>1</v>
      </c>
      <c r="P54" s="108">
        <v>1</v>
      </c>
      <c r="Q54" s="108">
        <v>0</v>
      </c>
      <c r="R54" s="108">
        <v>0</v>
      </c>
      <c r="S54" s="36"/>
    </row>
    <row r="55" spans="1:19" s="23" customFormat="1" x14ac:dyDescent="0.25">
      <c r="A55" s="107" t="s">
        <v>242</v>
      </c>
      <c r="B55" s="108"/>
      <c r="C55" s="108"/>
      <c r="D55" s="108"/>
      <c r="E55" s="108"/>
      <c r="F55" s="108"/>
      <c r="G55" s="108">
        <v>1</v>
      </c>
      <c r="H55" s="189">
        <v>2</v>
      </c>
      <c r="I55" s="189">
        <v>1</v>
      </c>
      <c r="J55" s="107" t="s">
        <v>302</v>
      </c>
      <c r="K55" s="108">
        <v>0</v>
      </c>
      <c r="L55" s="108">
        <v>0</v>
      </c>
      <c r="M55" s="108">
        <v>0</v>
      </c>
      <c r="N55" s="108">
        <v>0</v>
      </c>
      <c r="O55" s="108">
        <v>1</v>
      </c>
      <c r="P55" s="108">
        <v>0</v>
      </c>
      <c r="Q55" s="108">
        <v>0</v>
      </c>
      <c r="R55" s="108">
        <v>0</v>
      </c>
      <c r="S55" s="36"/>
    </row>
    <row r="56" spans="1:19" s="23" customFormat="1" x14ac:dyDescent="0.25">
      <c r="A56" s="110" t="s">
        <v>27</v>
      </c>
      <c r="B56" s="111"/>
      <c r="C56" s="111"/>
      <c r="D56" s="111"/>
      <c r="E56" s="111"/>
      <c r="F56" s="111"/>
      <c r="G56" s="111"/>
      <c r="J56" s="107"/>
      <c r="K56" s="105"/>
      <c r="L56" s="105"/>
      <c r="M56" s="105"/>
      <c r="N56" s="105"/>
      <c r="O56" s="105"/>
      <c r="P56" s="105"/>
      <c r="Q56" s="36"/>
      <c r="R56" s="36"/>
      <c r="S56" s="36"/>
    </row>
    <row r="57" spans="1:19" s="23" customFormat="1" x14ac:dyDescent="0.25">
      <c r="A57" s="107" t="s">
        <v>7</v>
      </c>
      <c r="B57" s="113">
        <v>2</v>
      </c>
      <c r="C57" s="113">
        <v>2</v>
      </c>
      <c r="D57" s="113">
        <v>3</v>
      </c>
      <c r="E57" s="113">
        <v>2</v>
      </c>
      <c r="F57" s="113">
        <v>2</v>
      </c>
      <c r="G57" s="113">
        <v>3</v>
      </c>
      <c r="H57" s="189">
        <v>2</v>
      </c>
      <c r="I57" s="189">
        <v>2</v>
      </c>
      <c r="J57" s="114" t="s">
        <v>10</v>
      </c>
      <c r="K57" s="105"/>
      <c r="L57" s="105"/>
      <c r="M57" s="105"/>
      <c r="N57" s="105"/>
      <c r="O57" s="105"/>
      <c r="P57" s="105"/>
      <c r="Q57" s="36"/>
      <c r="R57" s="36"/>
      <c r="S57" s="36"/>
    </row>
    <row r="58" spans="1:19" s="23" customFormat="1" x14ac:dyDescent="0.25">
      <c r="A58" s="123"/>
      <c r="B58" s="131"/>
      <c r="C58" s="131"/>
      <c r="D58" s="131"/>
      <c r="E58" s="131"/>
      <c r="F58" s="131"/>
      <c r="G58" s="131"/>
      <c r="J58" s="107" t="s">
        <v>7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36"/>
    </row>
    <row r="59" spans="1:19" s="23" customFormat="1" x14ac:dyDescent="0.25">
      <c r="A59" s="107"/>
      <c r="B59" s="131"/>
      <c r="C59" s="131"/>
      <c r="D59" s="131"/>
      <c r="E59" s="131"/>
      <c r="F59" s="131"/>
      <c r="G59" s="131"/>
      <c r="J59" s="107" t="s">
        <v>8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  <c r="S59" s="36"/>
    </row>
    <row r="60" spans="1:19" s="23" customFormat="1" x14ac:dyDescent="0.25">
      <c r="A60" s="114" t="s">
        <v>13</v>
      </c>
      <c r="B60" s="108">
        <v>0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89">
        <v>0</v>
      </c>
      <c r="I60" s="189">
        <v>0</v>
      </c>
      <c r="J60" s="107" t="s">
        <v>11</v>
      </c>
      <c r="K60" s="108">
        <v>2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36"/>
    </row>
    <row r="61" spans="1:19" s="23" customFormat="1" x14ac:dyDescent="0.25">
      <c r="A61" s="107"/>
      <c r="B61" s="106"/>
      <c r="C61" s="106"/>
      <c r="D61" s="106"/>
      <c r="E61" s="106"/>
      <c r="F61" s="106"/>
      <c r="G61" s="106"/>
      <c r="J61" s="107" t="s">
        <v>20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36"/>
    </row>
    <row r="62" spans="1:19" x14ac:dyDescent="0.25">
      <c r="A62" s="114" t="s">
        <v>14</v>
      </c>
      <c r="B62" s="108">
        <v>18</v>
      </c>
      <c r="C62" s="108">
        <v>14</v>
      </c>
      <c r="D62" s="108">
        <v>20</v>
      </c>
      <c r="E62" s="108">
        <v>21</v>
      </c>
      <c r="F62" s="108">
        <v>21</v>
      </c>
      <c r="G62" s="108">
        <v>25</v>
      </c>
      <c r="H62" s="189">
        <v>21</v>
      </c>
      <c r="I62" s="189">
        <v>19</v>
      </c>
      <c r="J62" s="132"/>
      <c r="K62" s="111"/>
      <c r="L62" s="111"/>
      <c r="M62" s="111"/>
      <c r="N62" s="111"/>
      <c r="O62" s="111"/>
      <c r="P62" s="111"/>
      <c r="Q62" s="28"/>
      <c r="R62" s="28"/>
      <c r="S62" s="28"/>
    </row>
    <row r="63" spans="1:19" x14ac:dyDescent="0.25">
      <c r="E63" s="106"/>
      <c r="G63" s="23"/>
      <c r="I63" s="207"/>
      <c r="J63" s="114" t="s">
        <v>29</v>
      </c>
      <c r="K63" s="108">
        <v>64</v>
      </c>
      <c r="L63" s="108">
        <v>70</v>
      </c>
      <c r="M63" s="108">
        <v>76</v>
      </c>
      <c r="N63" s="108">
        <v>69</v>
      </c>
      <c r="O63" s="108">
        <v>75</v>
      </c>
      <c r="P63" s="108">
        <v>69</v>
      </c>
      <c r="Q63" s="185">
        <v>81</v>
      </c>
      <c r="R63" s="185">
        <v>69</v>
      </c>
    </row>
    <row r="64" spans="1:19" x14ac:dyDescent="0.25">
      <c r="A64" s="107"/>
      <c r="B64" s="105"/>
      <c r="C64" s="105"/>
      <c r="D64" s="105"/>
      <c r="E64" s="106"/>
      <c r="H64" s="145"/>
      <c r="L64" s="2"/>
      <c r="M64" s="35"/>
    </row>
    <row r="65" spans="1:14" x14ac:dyDescent="0.25">
      <c r="H65" s="111"/>
      <c r="I65" s="105"/>
      <c r="J65" s="105"/>
      <c r="K65" s="105"/>
      <c r="L65" s="2"/>
      <c r="M65" s="35"/>
    </row>
    <row r="66" spans="1:14" x14ac:dyDescent="0.25">
      <c r="I66" s="111"/>
      <c r="J66" s="111"/>
      <c r="K66" s="111"/>
      <c r="L66" s="2"/>
      <c r="M66" s="35"/>
    </row>
    <row r="67" spans="1:14" x14ac:dyDescent="0.25">
      <c r="A67" s="115" t="s">
        <v>77</v>
      </c>
      <c r="B67" s="111"/>
      <c r="C67" s="111"/>
      <c r="D67" s="111"/>
      <c r="E67" s="106"/>
      <c r="I67" s="43"/>
      <c r="K67" s="23"/>
      <c r="L67" s="2"/>
      <c r="M67" s="35"/>
    </row>
    <row r="68" spans="1:14" x14ac:dyDescent="0.25">
      <c r="A68" s="116"/>
      <c r="B68" s="191" t="s">
        <v>219</v>
      </c>
      <c r="C68" s="191" t="s">
        <v>261</v>
      </c>
      <c r="D68" s="192" t="s">
        <v>30</v>
      </c>
      <c r="E68" s="190">
        <v>2017</v>
      </c>
      <c r="F68" s="190">
        <v>2018</v>
      </c>
      <c r="G68" s="187" t="s">
        <v>30</v>
      </c>
      <c r="H68" s="188">
        <v>2018</v>
      </c>
      <c r="I68" s="188">
        <v>2019</v>
      </c>
      <c r="J68" s="187" t="s">
        <v>30</v>
      </c>
      <c r="K68" s="188">
        <v>2020</v>
      </c>
      <c r="L68" s="187" t="s">
        <v>30</v>
      </c>
      <c r="M68" s="35"/>
    </row>
    <row r="69" spans="1:14" x14ac:dyDescent="0.25">
      <c r="A69" s="124" t="s">
        <v>31</v>
      </c>
      <c r="B69" s="113">
        <v>6</v>
      </c>
      <c r="C69" s="113">
        <v>6</v>
      </c>
      <c r="D69" s="119">
        <f>(C69-B69)/B69</f>
        <v>0</v>
      </c>
      <c r="E69" s="113">
        <v>6</v>
      </c>
      <c r="F69" s="67">
        <v>6</v>
      </c>
      <c r="G69" s="150">
        <f>(F69-E69)/E69</f>
        <v>0</v>
      </c>
      <c r="H69" s="67">
        <v>6</v>
      </c>
      <c r="I69" s="67">
        <v>6</v>
      </c>
      <c r="J69" s="150">
        <f>(I69-H69)/H69</f>
        <v>0</v>
      </c>
      <c r="K69" s="67">
        <v>5</v>
      </c>
      <c r="L69" s="150">
        <f>(K69-I69)/I69</f>
        <v>-0.16666666666666666</v>
      </c>
      <c r="M69" s="35"/>
    </row>
    <row r="70" spans="1:14" x14ac:dyDescent="0.25">
      <c r="A70" s="124" t="s">
        <v>32</v>
      </c>
      <c r="B70" s="113">
        <v>31</v>
      </c>
      <c r="C70" s="113">
        <v>32</v>
      </c>
      <c r="D70" s="119">
        <f>(C70-B70)/B70</f>
        <v>3.2258064516129031E-2</v>
      </c>
      <c r="E70" s="113">
        <v>32</v>
      </c>
      <c r="F70" s="67">
        <v>32</v>
      </c>
      <c r="G70" s="150">
        <f>(F70-E70)/E70</f>
        <v>0</v>
      </c>
      <c r="H70" s="67">
        <v>32</v>
      </c>
      <c r="I70" s="67">
        <v>30</v>
      </c>
      <c r="J70" s="150">
        <f>(I70-H70)/H70</f>
        <v>-6.25E-2</v>
      </c>
      <c r="K70" s="67">
        <v>26</v>
      </c>
      <c r="L70" s="150">
        <f>(K70-I70)/I70</f>
        <v>-0.13333333333333333</v>
      </c>
      <c r="M70" s="35"/>
    </row>
    <row r="71" spans="1:14" s="20" customFormat="1" x14ac:dyDescent="0.25">
      <c r="A71" s="68" t="s">
        <v>153</v>
      </c>
      <c r="B71" s="25"/>
      <c r="C71" s="25"/>
      <c r="D71" s="25"/>
      <c r="H71" s="111"/>
      <c r="I71" s="148"/>
      <c r="L71" s="2"/>
      <c r="M71" s="35"/>
      <c r="N71" s="43"/>
    </row>
    <row r="72" spans="1:14" x14ac:dyDescent="0.25">
      <c r="E72" s="111"/>
      <c r="F72" s="111"/>
      <c r="G72" s="111"/>
      <c r="I72" s="111"/>
      <c r="L72" s="2"/>
      <c r="M72" s="2"/>
      <c r="N72" s="20"/>
    </row>
    <row r="73" spans="1:14" x14ac:dyDescent="0.25">
      <c r="E73" s="111"/>
      <c r="F73" s="111"/>
      <c r="G73" s="111"/>
      <c r="L73" s="2"/>
      <c r="M73" s="35"/>
    </row>
    <row r="74" spans="1:14" x14ac:dyDescent="0.25">
      <c r="A74" s="210" t="s">
        <v>404</v>
      </c>
      <c r="B74" s="210"/>
      <c r="C74" s="210"/>
      <c r="D74" s="210"/>
      <c r="E74" s="210"/>
      <c r="F74" s="210"/>
      <c r="G74" s="122"/>
      <c r="L74" s="2"/>
      <c r="M74" s="35"/>
    </row>
    <row r="75" spans="1:14" x14ac:dyDescent="0.25">
      <c r="A75" s="210"/>
      <c r="B75" s="210"/>
      <c r="C75" s="210"/>
      <c r="D75" s="210"/>
      <c r="E75" s="210"/>
      <c r="F75" s="210"/>
      <c r="G75" s="111"/>
      <c r="L75" s="2"/>
    </row>
    <row r="76" spans="1:14" ht="15.6" customHeight="1" x14ac:dyDescent="0.25">
      <c r="A76" s="211"/>
      <c r="B76" s="211"/>
      <c r="C76" s="211"/>
      <c r="D76" s="211"/>
      <c r="E76" s="211"/>
      <c r="F76" s="211"/>
      <c r="G76" s="111"/>
      <c r="L76" s="2"/>
    </row>
    <row r="77" spans="1:14" ht="25.15" customHeight="1" x14ac:dyDescent="0.25">
      <c r="A77" s="120" t="s">
        <v>63</v>
      </c>
      <c r="B77" s="212" t="s">
        <v>81</v>
      </c>
      <c r="C77" s="213"/>
      <c r="D77" s="212" t="s">
        <v>38</v>
      </c>
      <c r="E77" s="213"/>
      <c r="F77" s="70"/>
      <c r="G77" s="111"/>
      <c r="L77" s="35"/>
    </row>
    <row r="78" spans="1:14" x14ac:dyDescent="0.25">
      <c r="A78" s="71"/>
      <c r="B78" s="72"/>
      <c r="C78" s="73"/>
      <c r="D78" s="72"/>
      <c r="E78" s="73"/>
      <c r="F78" s="73" t="s">
        <v>4</v>
      </c>
      <c r="G78" s="111"/>
      <c r="L78" s="35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122"/>
      <c r="L79" s="35"/>
    </row>
    <row r="80" spans="1:14" x14ac:dyDescent="0.25">
      <c r="A80" s="77" t="s">
        <v>1</v>
      </c>
      <c r="B80" s="225"/>
      <c r="C80" s="78"/>
      <c r="D80" s="71"/>
      <c r="E80" s="78"/>
      <c r="F80" s="77"/>
      <c r="G80" s="122"/>
      <c r="L80" s="35"/>
    </row>
    <row r="81" spans="1:14" x14ac:dyDescent="0.25">
      <c r="A81" s="79" t="s">
        <v>64</v>
      </c>
      <c r="B81" s="226">
        <v>1749</v>
      </c>
      <c r="C81" s="151">
        <f>B81/F81</f>
        <v>0.50085910652920962</v>
      </c>
      <c r="D81" s="226">
        <v>1743</v>
      </c>
      <c r="E81" s="151">
        <f>D81/F81</f>
        <v>0.49914089347079038</v>
      </c>
      <c r="F81" s="81">
        <f>SUM(B81,D81)</f>
        <v>3492</v>
      </c>
      <c r="G81" s="111"/>
      <c r="L81" s="35"/>
    </row>
    <row r="82" spans="1:14" x14ac:dyDescent="0.25">
      <c r="A82" s="79" t="s">
        <v>65</v>
      </c>
      <c r="B82" s="226">
        <v>2226</v>
      </c>
      <c r="C82" s="151">
        <f t="shared" ref="C82:C91" si="16">B82/F82</f>
        <v>0.78936170212765955</v>
      </c>
      <c r="D82" s="226">
        <v>594</v>
      </c>
      <c r="E82" s="151">
        <f t="shared" ref="E82:E91" si="17">D82/F82</f>
        <v>0.21063829787234042</v>
      </c>
      <c r="F82" s="81">
        <f t="shared" ref="F82:F91" si="18">SUM(B82,D82)</f>
        <v>2820</v>
      </c>
      <c r="G82" s="111"/>
      <c r="L82" s="35"/>
    </row>
    <row r="83" spans="1:14" x14ac:dyDescent="0.25">
      <c r="A83" s="79" t="s">
        <v>73</v>
      </c>
      <c r="B83" s="226">
        <v>4658</v>
      </c>
      <c r="C83" s="151">
        <f t="shared" si="16"/>
        <v>0.66391106043329529</v>
      </c>
      <c r="D83" s="226">
        <v>2358</v>
      </c>
      <c r="E83" s="151">
        <f t="shared" si="17"/>
        <v>0.33608893956670466</v>
      </c>
      <c r="F83" s="81">
        <f t="shared" si="18"/>
        <v>7016</v>
      </c>
      <c r="G83" s="111"/>
      <c r="L83" s="35"/>
    </row>
    <row r="84" spans="1:14" s="209" customFormat="1" x14ac:dyDescent="0.25">
      <c r="A84" s="82" t="s">
        <v>420</v>
      </c>
      <c r="B84" s="226">
        <v>255</v>
      </c>
      <c r="C84" s="151">
        <f t="shared" si="16"/>
        <v>1</v>
      </c>
      <c r="D84" s="226">
        <v>0</v>
      </c>
      <c r="E84" s="151">
        <f t="shared" si="17"/>
        <v>0</v>
      </c>
      <c r="F84" s="81">
        <f t="shared" si="18"/>
        <v>255</v>
      </c>
      <c r="G84" s="111"/>
      <c r="I84" s="23"/>
      <c r="L84" s="35"/>
    </row>
    <row r="85" spans="1:14" x14ac:dyDescent="0.25">
      <c r="A85" s="82" t="s">
        <v>67</v>
      </c>
      <c r="B85" s="226">
        <v>2115</v>
      </c>
      <c r="C85" s="151">
        <f t="shared" si="16"/>
        <v>0.76133909287257018</v>
      </c>
      <c r="D85" s="226">
        <v>663</v>
      </c>
      <c r="E85" s="151">
        <f t="shared" si="17"/>
        <v>0.23866090712742979</v>
      </c>
      <c r="F85" s="81">
        <f t="shared" si="18"/>
        <v>2778</v>
      </c>
      <c r="G85" s="111"/>
    </row>
    <row r="86" spans="1:14" x14ac:dyDescent="0.25">
      <c r="A86" s="82" t="s">
        <v>68</v>
      </c>
      <c r="B86" s="226">
        <v>430.5</v>
      </c>
      <c r="C86" s="151">
        <f t="shared" si="16"/>
        <v>0.25146028037383178</v>
      </c>
      <c r="D86" s="226">
        <v>1281.5</v>
      </c>
      <c r="E86" s="151">
        <f t="shared" si="17"/>
        <v>0.74853971962616828</v>
      </c>
      <c r="F86" s="81">
        <f t="shared" si="18"/>
        <v>1712</v>
      </c>
      <c r="G86" s="111"/>
    </row>
    <row r="87" spans="1:14" x14ac:dyDescent="0.25">
      <c r="A87" s="82" t="s">
        <v>69</v>
      </c>
      <c r="B87" s="226">
        <v>1164</v>
      </c>
      <c r="C87" s="151">
        <f t="shared" si="16"/>
        <v>1</v>
      </c>
      <c r="D87" s="226">
        <v>0</v>
      </c>
      <c r="E87" s="151">
        <f t="shared" si="17"/>
        <v>0</v>
      </c>
      <c r="F87" s="81">
        <f t="shared" si="18"/>
        <v>1164</v>
      </c>
      <c r="G87" s="111"/>
    </row>
    <row r="88" spans="1:14" x14ac:dyDescent="0.25">
      <c r="A88" s="82" t="s">
        <v>70</v>
      </c>
      <c r="B88" s="226">
        <v>753</v>
      </c>
      <c r="C88" s="151">
        <f t="shared" si="16"/>
        <v>0.77230769230769236</v>
      </c>
      <c r="D88" s="226">
        <v>222</v>
      </c>
      <c r="E88" s="151">
        <f t="shared" si="17"/>
        <v>0.22769230769230769</v>
      </c>
      <c r="F88" s="81">
        <f t="shared" si="18"/>
        <v>975</v>
      </c>
      <c r="G88" s="111"/>
    </row>
    <row r="89" spans="1:14" x14ac:dyDescent="0.25">
      <c r="A89" s="82" t="s">
        <v>71</v>
      </c>
      <c r="B89" s="226">
        <v>2684</v>
      </c>
      <c r="C89" s="151">
        <f t="shared" si="16"/>
        <v>0.95720399429386593</v>
      </c>
      <c r="D89" s="226">
        <v>120</v>
      </c>
      <c r="E89" s="151">
        <f t="shared" si="17"/>
        <v>4.2796005706134094E-2</v>
      </c>
      <c r="F89" s="81">
        <f t="shared" si="18"/>
        <v>2804</v>
      </c>
    </row>
    <row r="90" spans="1:14" s="164" customFormat="1" x14ac:dyDescent="0.25">
      <c r="A90" s="82" t="s">
        <v>72</v>
      </c>
      <c r="B90" s="226">
        <v>1702</v>
      </c>
      <c r="C90" s="151">
        <f t="shared" si="16"/>
        <v>0.92049756625202817</v>
      </c>
      <c r="D90" s="226">
        <v>147</v>
      </c>
      <c r="E90" s="151">
        <f t="shared" si="17"/>
        <v>7.9502433747971876E-2</v>
      </c>
      <c r="F90" s="81">
        <f t="shared" si="18"/>
        <v>1849</v>
      </c>
      <c r="I90" s="23"/>
    </row>
    <row r="91" spans="1:14" x14ac:dyDescent="0.25">
      <c r="A91" s="79" t="s">
        <v>255</v>
      </c>
      <c r="B91" s="226">
        <v>822</v>
      </c>
      <c r="C91" s="151">
        <f t="shared" si="16"/>
        <v>0.58798283261802575</v>
      </c>
      <c r="D91" s="226">
        <v>576</v>
      </c>
      <c r="E91" s="151">
        <f t="shared" si="17"/>
        <v>0.41201716738197425</v>
      </c>
      <c r="F91" s="81">
        <f t="shared" si="18"/>
        <v>1398</v>
      </c>
    </row>
    <row r="92" spans="1:14" x14ac:dyDescent="0.25">
      <c r="A92" s="87" t="s">
        <v>49</v>
      </c>
      <c r="B92" s="88">
        <f>SUM(B81:B91)</f>
        <v>18558.5</v>
      </c>
      <c r="C92" s="152">
        <f t="shared" ref="C92" si="19">B92/F92</f>
        <v>0.70664052088489515</v>
      </c>
      <c r="D92" s="88">
        <f>SUM(D81:D91)</f>
        <v>7704.5</v>
      </c>
      <c r="E92" s="152">
        <f t="shared" ref="E92" si="20">D92/F92</f>
        <v>0.2933594791151049</v>
      </c>
      <c r="F92" s="90">
        <f>SUM(F81:F91)</f>
        <v>26263</v>
      </c>
    </row>
    <row r="93" spans="1:14" x14ac:dyDescent="0.25">
      <c r="A93" s="91"/>
      <c r="B93" s="92"/>
      <c r="C93" s="93"/>
      <c r="D93" s="94"/>
      <c r="E93" s="93"/>
      <c r="F93" s="95"/>
      <c r="I93" s="43"/>
    </row>
    <row r="94" spans="1:14" x14ac:dyDescent="0.25">
      <c r="A94" s="77" t="s">
        <v>50</v>
      </c>
      <c r="B94" s="92"/>
      <c r="C94" s="93"/>
      <c r="D94" s="94"/>
      <c r="E94" s="93"/>
      <c r="F94" s="95"/>
      <c r="I94" s="43"/>
    </row>
    <row r="95" spans="1:14" s="159" customFormat="1" x14ac:dyDescent="0.25">
      <c r="A95" s="79" t="s">
        <v>65</v>
      </c>
      <c r="B95" s="195">
        <v>147</v>
      </c>
      <c r="C95" s="151">
        <f t="shared" ref="C95:C100" si="21">B95/F95</f>
        <v>1</v>
      </c>
      <c r="D95" s="195">
        <v>0</v>
      </c>
      <c r="E95" s="151">
        <f t="shared" ref="E95:E100" si="22">D95/F95</f>
        <v>0</v>
      </c>
      <c r="F95" s="81">
        <f t="shared" ref="F95:F100" si="23">SUM(B95,D95)</f>
        <v>147</v>
      </c>
      <c r="I95" s="43"/>
      <c r="J95" s="43"/>
      <c r="K95" s="43"/>
      <c r="L95" s="43"/>
      <c r="M95" s="43"/>
      <c r="N95" s="43"/>
    </row>
    <row r="96" spans="1:14" x14ac:dyDescent="0.25">
      <c r="A96" s="79" t="s">
        <v>73</v>
      </c>
      <c r="B96" s="195">
        <v>369</v>
      </c>
      <c r="C96" s="151">
        <f t="shared" si="21"/>
        <v>1</v>
      </c>
      <c r="D96" s="195">
        <v>0</v>
      </c>
      <c r="E96" s="151">
        <f t="shared" si="22"/>
        <v>0</v>
      </c>
      <c r="F96" s="81">
        <f t="shared" si="23"/>
        <v>369</v>
      </c>
      <c r="I96" s="159"/>
      <c r="J96" s="159"/>
      <c r="K96" s="159"/>
      <c r="L96" s="159"/>
      <c r="M96" s="159"/>
      <c r="N96" s="159"/>
    </row>
    <row r="97" spans="1:12" x14ac:dyDescent="0.25">
      <c r="A97" s="82" t="s">
        <v>67</v>
      </c>
      <c r="B97" s="195">
        <v>111</v>
      </c>
      <c r="C97" s="151">
        <f t="shared" si="21"/>
        <v>1</v>
      </c>
      <c r="D97" s="195">
        <v>0</v>
      </c>
      <c r="E97" s="151">
        <f t="shared" si="22"/>
        <v>0</v>
      </c>
      <c r="F97" s="81">
        <f t="shared" si="23"/>
        <v>111</v>
      </c>
      <c r="I97" s="43"/>
    </row>
    <row r="98" spans="1:12" s="209" customFormat="1" x14ac:dyDescent="0.25">
      <c r="A98" s="82" t="s">
        <v>68</v>
      </c>
      <c r="B98" s="195">
        <v>5.5</v>
      </c>
      <c r="C98" s="151">
        <f t="shared" si="21"/>
        <v>1</v>
      </c>
      <c r="D98" s="195">
        <v>0</v>
      </c>
      <c r="E98" s="151">
        <f t="shared" si="22"/>
        <v>0</v>
      </c>
      <c r="F98" s="81">
        <f t="shared" si="23"/>
        <v>5.5</v>
      </c>
    </row>
    <row r="99" spans="1:12" x14ac:dyDescent="0.25">
      <c r="A99" s="82" t="s">
        <v>70</v>
      </c>
      <c r="B99" s="195">
        <v>66</v>
      </c>
      <c r="C99" s="151">
        <f t="shared" si="21"/>
        <v>0.6470588235294118</v>
      </c>
      <c r="D99" s="195">
        <v>36</v>
      </c>
      <c r="E99" s="151">
        <f t="shared" si="22"/>
        <v>0.35294117647058826</v>
      </c>
      <c r="F99" s="81">
        <f t="shared" si="23"/>
        <v>102</v>
      </c>
      <c r="I99" s="43"/>
    </row>
    <row r="100" spans="1:12" x14ac:dyDescent="0.25">
      <c r="A100" s="82" t="s">
        <v>71</v>
      </c>
      <c r="B100" s="195">
        <v>175</v>
      </c>
      <c r="C100" s="151">
        <f t="shared" si="21"/>
        <v>0.8928571428571429</v>
      </c>
      <c r="D100" s="195">
        <v>21</v>
      </c>
      <c r="E100" s="151">
        <f t="shared" si="22"/>
        <v>0.10714285714285714</v>
      </c>
      <c r="F100" s="81">
        <f t="shared" si="23"/>
        <v>196</v>
      </c>
      <c r="I100" s="43"/>
    </row>
    <row r="101" spans="1:12" x14ac:dyDescent="0.25">
      <c r="A101" s="87" t="s">
        <v>62</v>
      </c>
      <c r="B101" s="88">
        <f>SUM(B95:B100)</f>
        <v>873.5</v>
      </c>
      <c r="C101" s="152">
        <f>B101/F101</f>
        <v>0.93874261149919402</v>
      </c>
      <c r="D101" s="88">
        <f>SUM(D95:D100)</f>
        <v>57</v>
      </c>
      <c r="E101" s="152">
        <f>D101/F101</f>
        <v>6.1257388500806018E-2</v>
      </c>
      <c r="F101" s="90">
        <f>SUM(F95:F100)</f>
        <v>930.5</v>
      </c>
      <c r="I101" s="43"/>
    </row>
    <row r="102" spans="1:12" x14ac:dyDescent="0.25">
      <c r="A102" s="95"/>
      <c r="B102" s="97"/>
      <c r="C102" s="98"/>
      <c r="D102" s="97"/>
      <c r="E102" s="98"/>
      <c r="F102" s="99"/>
      <c r="I102" s="43"/>
    </row>
    <row r="103" spans="1:12" x14ac:dyDescent="0.25">
      <c r="A103" s="77" t="s">
        <v>4</v>
      </c>
      <c r="B103" s="92"/>
      <c r="C103" s="93"/>
      <c r="D103" s="94"/>
      <c r="E103" s="93"/>
      <c r="F103" s="95"/>
      <c r="I103" s="43"/>
    </row>
    <row r="104" spans="1:12" s="164" customFormat="1" x14ac:dyDescent="0.25">
      <c r="A104" s="79" t="s">
        <v>64</v>
      </c>
      <c r="B104" s="80">
        <f>B81</f>
        <v>1749</v>
      </c>
      <c r="C104" s="151">
        <f>B104/F104</f>
        <v>0.50085910652920962</v>
      </c>
      <c r="D104" s="80">
        <f t="shared" ref="D104" si="24">SUM(F104-B104)</f>
        <v>1743</v>
      </c>
      <c r="E104" s="151">
        <f>D104/F104</f>
        <v>0.49914089347079038</v>
      </c>
      <c r="F104" s="81">
        <f>F81</f>
        <v>3492</v>
      </c>
      <c r="G104" s="111"/>
      <c r="I104" s="23"/>
      <c r="L104" s="35"/>
    </row>
    <row r="105" spans="1:12" x14ac:dyDescent="0.25">
      <c r="A105" s="79" t="s">
        <v>65</v>
      </c>
      <c r="B105" s="80">
        <f>SUM(B82,B95)</f>
        <v>2373</v>
      </c>
      <c r="C105" s="151">
        <f t="shared" ref="C105:C114" si="25">B105/F105</f>
        <v>0.79979777553083919</v>
      </c>
      <c r="D105" s="80">
        <f t="shared" ref="D105:D114" si="26">SUM(F105-B105)</f>
        <v>594</v>
      </c>
      <c r="E105" s="151">
        <f t="shared" ref="E105:E114" si="27">D105/F105</f>
        <v>0.20020222446916078</v>
      </c>
      <c r="F105" s="81">
        <f>SUM(F82,F95)</f>
        <v>2967</v>
      </c>
      <c r="I105" s="43"/>
    </row>
    <row r="106" spans="1:12" x14ac:dyDescent="0.25">
      <c r="A106" s="79" t="s">
        <v>98</v>
      </c>
      <c r="B106" s="80">
        <f>SUM(B83,B96)</f>
        <v>5027</v>
      </c>
      <c r="C106" s="151">
        <f t="shared" si="25"/>
        <v>0.68070412999322949</v>
      </c>
      <c r="D106" s="80">
        <f t="shared" si="26"/>
        <v>2358</v>
      </c>
      <c r="E106" s="151">
        <f t="shared" si="27"/>
        <v>0.31929587000677045</v>
      </c>
      <c r="F106" s="81">
        <f>SUM(F83,F96)</f>
        <v>7385</v>
      </c>
      <c r="I106" s="43"/>
    </row>
    <row r="107" spans="1:12" s="209" customFormat="1" x14ac:dyDescent="0.25">
      <c r="A107" s="82" t="s">
        <v>420</v>
      </c>
      <c r="B107" s="80">
        <f>SUM(B84)</f>
        <v>255</v>
      </c>
      <c r="C107" s="151">
        <f t="shared" si="25"/>
        <v>0.69672131147540983</v>
      </c>
      <c r="D107" s="80">
        <f>SUM(D84)</f>
        <v>0</v>
      </c>
      <c r="E107" s="151">
        <f t="shared" si="27"/>
        <v>0</v>
      </c>
      <c r="F107" s="81">
        <f>SUM(F84,F97)</f>
        <v>366</v>
      </c>
    </row>
    <row r="108" spans="1:12" x14ac:dyDescent="0.25">
      <c r="A108" s="79" t="s">
        <v>67</v>
      </c>
      <c r="B108" s="80">
        <f>SUM(B85,B97)</f>
        <v>2226</v>
      </c>
      <c r="C108" s="151">
        <f t="shared" si="25"/>
        <v>0.77050882658359299</v>
      </c>
      <c r="D108" s="80">
        <f t="shared" si="26"/>
        <v>663</v>
      </c>
      <c r="E108" s="151">
        <f t="shared" si="27"/>
        <v>0.22949117341640707</v>
      </c>
      <c r="F108" s="81">
        <f>SUM(F85,F97)</f>
        <v>2889</v>
      </c>
      <c r="I108" s="43"/>
    </row>
    <row r="109" spans="1:12" x14ac:dyDescent="0.25">
      <c r="A109" s="79" t="s">
        <v>68</v>
      </c>
      <c r="B109" s="80">
        <f>SUM(B86,B98)</f>
        <v>436</v>
      </c>
      <c r="C109" s="151">
        <f t="shared" si="25"/>
        <v>0.25467289719626168</v>
      </c>
      <c r="D109" s="80">
        <f>SUM(D86,D98)</f>
        <v>1281.5</v>
      </c>
      <c r="E109" s="151">
        <f t="shared" si="27"/>
        <v>0.74853971962616828</v>
      </c>
      <c r="F109" s="81">
        <f>F86</f>
        <v>1712</v>
      </c>
      <c r="I109" s="43"/>
    </row>
    <row r="110" spans="1:12" x14ac:dyDescent="0.25">
      <c r="A110" s="79" t="s">
        <v>69</v>
      </c>
      <c r="B110" s="80">
        <f>B87</f>
        <v>1164</v>
      </c>
      <c r="C110" s="151">
        <f t="shared" si="25"/>
        <v>1</v>
      </c>
      <c r="D110" s="80">
        <f t="shared" si="26"/>
        <v>0</v>
      </c>
      <c r="E110" s="151">
        <f t="shared" si="27"/>
        <v>0</v>
      </c>
      <c r="F110" s="81">
        <f>F87</f>
        <v>1164</v>
      </c>
      <c r="I110" s="43"/>
    </row>
    <row r="111" spans="1:12" x14ac:dyDescent="0.25">
      <c r="A111" s="79" t="s">
        <v>70</v>
      </c>
      <c r="B111" s="80">
        <f>SUM(B88,B99)</f>
        <v>819</v>
      </c>
      <c r="C111" s="151">
        <f t="shared" si="25"/>
        <v>0.76044568245125344</v>
      </c>
      <c r="D111" s="80">
        <f t="shared" si="26"/>
        <v>258</v>
      </c>
      <c r="E111" s="151">
        <f t="shared" si="27"/>
        <v>0.23955431754874651</v>
      </c>
      <c r="F111" s="81">
        <f>SUM(F88,F99)</f>
        <v>1077</v>
      </c>
      <c r="I111" s="43"/>
    </row>
    <row r="112" spans="1:12" x14ac:dyDescent="0.25">
      <c r="A112" s="79" t="s">
        <v>71</v>
      </c>
      <c r="B112" s="80">
        <f>SUM(B89,B100)</f>
        <v>2859</v>
      </c>
      <c r="C112" s="151">
        <f t="shared" si="25"/>
        <v>0.95299999999999996</v>
      </c>
      <c r="D112" s="80">
        <f t="shared" si="26"/>
        <v>141</v>
      </c>
      <c r="E112" s="151">
        <f t="shared" si="27"/>
        <v>4.7E-2</v>
      </c>
      <c r="F112" s="81">
        <f>SUM(F89,F100)</f>
        <v>3000</v>
      </c>
      <c r="I112" s="43"/>
    </row>
    <row r="113" spans="1:9" s="164" customFormat="1" x14ac:dyDescent="0.25">
      <c r="A113" s="79" t="s">
        <v>72</v>
      </c>
      <c r="B113" s="80">
        <f>B90</f>
        <v>1702</v>
      </c>
      <c r="C113" s="151">
        <f t="shared" si="25"/>
        <v>0.92049756625202817</v>
      </c>
      <c r="D113" s="80">
        <f t="shared" si="26"/>
        <v>147</v>
      </c>
      <c r="E113" s="151">
        <f t="shared" si="27"/>
        <v>7.9502433747971876E-2</v>
      </c>
      <c r="F113" s="81">
        <f>F90</f>
        <v>1849</v>
      </c>
    </row>
    <row r="114" spans="1:9" s="164" customFormat="1" x14ac:dyDescent="0.25">
      <c r="A114" s="79" t="s">
        <v>255</v>
      </c>
      <c r="B114" s="80">
        <f>B91</f>
        <v>822</v>
      </c>
      <c r="C114" s="151">
        <f t="shared" si="25"/>
        <v>0.58798283261802575</v>
      </c>
      <c r="D114" s="80">
        <f t="shared" si="26"/>
        <v>576</v>
      </c>
      <c r="E114" s="151">
        <f t="shared" si="27"/>
        <v>0.41201716738197425</v>
      </c>
      <c r="F114" s="81">
        <f>F91</f>
        <v>1398</v>
      </c>
    </row>
    <row r="115" spans="1:9" x14ac:dyDescent="0.25">
      <c r="A115" s="87" t="s">
        <v>51</v>
      </c>
      <c r="B115" s="88">
        <f>SUM(B104:B114)</f>
        <v>19432</v>
      </c>
      <c r="C115" s="152">
        <f t="shared" ref="C115" si="28">B115/F115</f>
        <v>0.71182094582219124</v>
      </c>
      <c r="D115" s="88">
        <f>SUM(D104:D114)</f>
        <v>7761.5</v>
      </c>
      <c r="E115" s="152">
        <f t="shared" ref="E115" si="29">D115/F115</f>
        <v>0.28431444375251841</v>
      </c>
      <c r="F115" s="90">
        <f>SUM(F104:F114)</f>
        <v>27299</v>
      </c>
      <c r="I115" s="43"/>
    </row>
    <row r="116" spans="1:9" x14ac:dyDescent="0.25">
      <c r="A116" s="111"/>
      <c r="B116" s="111"/>
      <c r="C116" s="111"/>
      <c r="D116" s="111"/>
      <c r="E116" s="111"/>
      <c r="F116" s="111"/>
      <c r="I116" s="43"/>
    </row>
    <row r="117" spans="1:9" x14ac:dyDescent="0.25">
      <c r="A117" s="100" t="s">
        <v>93</v>
      </c>
      <c r="B117" s="111"/>
      <c r="C117" s="111"/>
      <c r="D117" s="111"/>
      <c r="E117" s="111"/>
      <c r="F117" s="111"/>
      <c r="I117" s="43"/>
    </row>
    <row r="118" spans="1:9" x14ac:dyDescent="0.25">
      <c r="A118" s="100"/>
      <c r="I118" s="43"/>
    </row>
    <row r="119" spans="1:9" x14ac:dyDescent="0.25">
      <c r="I119" s="43"/>
    </row>
    <row r="120" spans="1:9" x14ac:dyDescent="0.25">
      <c r="I120" s="43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17"/>
  <sheetViews>
    <sheetView zoomScale="85" zoomScaleNormal="85" zoomScaleSheetLayoutView="100" workbookViewId="0">
      <selection activeCell="I85" sqref="I85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8.125" style="23" bestFit="1" customWidth="1"/>
    <col min="10" max="16" width="10.75" style="43" customWidth="1"/>
    <col min="17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0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20" ht="18" x14ac:dyDescent="0.25">
      <c r="A4" s="21" t="s">
        <v>0</v>
      </c>
      <c r="B4" s="22" t="s">
        <v>34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7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27" t="s">
        <v>315</v>
      </c>
      <c r="S6" s="27" t="s">
        <v>360</v>
      </c>
      <c r="T6" s="27" t="s">
        <v>403</v>
      </c>
    </row>
    <row r="7" spans="1:20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28"/>
      <c r="K7" s="133" t="s">
        <v>91</v>
      </c>
      <c r="L7" s="7"/>
      <c r="M7" s="2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15">
        <v>658</v>
      </c>
      <c r="C8" s="15">
        <v>621</v>
      </c>
      <c r="D8" s="15">
        <v>649</v>
      </c>
      <c r="E8" s="15">
        <v>798</v>
      </c>
      <c r="F8" s="15">
        <v>968</v>
      </c>
      <c r="G8" s="15">
        <v>1084</v>
      </c>
      <c r="H8" s="15">
        <v>1009</v>
      </c>
      <c r="I8" s="168">
        <v>980</v>
      </c>
      <c r="J8" s="168">
        <v>1111</v>
      </c>
      <c r="K8" s="66" t="s">
        <v>1</v>
      </c>
      <c r="L8" s="15">
        <v>510</v>
      </c>
      <c r="M8" s="15">
        <v>457</v>
      </c>
      <c r="N8" s="15">
        <v>504</v>
      </c>
      <c r="O8" s="15">
        <v>593</v>
      </c>
      <c r="P8" s="15">
        <v>640</v>
      </c>
      <c r="Q8" s="15">
        <v>787</v>
      </c>
      <c r="R8" s="15">
        <v>700</v>
      </c>
      <c r="S8" s="168">
        <v>669</v>
      </c>
      <c r="T8" s="168">
        <v>714</v>
      </c>
    </row>
    <row r="9" spans="1:20" x14ac:dyDescent="0.25">
      <c r="A9" s="2" t="s">
        <v>2</v>
      </c>
      <c r="B9" s="15">
        <v>233</v>
      </c>
      <c r="C9" s="15">
        <v>222</v>
      </c>
      <c r="D9" s="15">
        <v>255</v>
      </c>
      <c r="E9" s="15">
        <v>167</v>
      </c>
      <c r="F9" s="15">
        <v>214</v>
      </c>
      <c r="G9" s="15">
        <v>275</v>
      </c>
      <c r="H9" s="15">
        <v>367</v>
      </c>
      <c r="I9" s="168">
        <v>261</v>
      </c>
      <c r="J9" s="168">
        <v>178</v>
      </c>
      <c r="K9" s="66" t="s">
        <v>2</v>
      </c>
      <c r="L9" s="15">
        <v>115</v>
      </c>
      <c r="M9" s="15">
        <v>124</v>
      </c>
      <c r="N9" s="15">
        <v>108</v>
      </c>
      <c r="O9" s="15">
        <v>121</v>
      </c>
      <c r="P9" s="15">
        <v>148</v>
      </c>
      <c r="Q9" s="15">
        <v>172</v>
      </c>
      <c r="R9" s="15">
        <v>247</v>
      </c>
      <c r="S9" s="168">
        <v>162</v>
      </c>
      <c r="T9" s="168">
        <v>160</v>
      </c>
    </row>
    <row r="10" spans="1:20" x14ac:dyDescent="0.25">
      <c r="A10" s="2" t="s">
        <v>5</v>
      </c>
      <c r="B10" s="15">
        <v>18</v>
      </c>
      <c r="C10" s="15">
        <v>18</v>
      </c>
      <c r="D10" s="15">
        <v>22</v>
      </c>
      <c r="E10" s="15">
        <v>20</v>
      </c>
      <c r="F10" s="15">
        <v>35</v>
      </c>
      <c r="G10" s="15">
        <v>33</v>
      </c>
      <c r="H10" s="15">
        <v>32</v>
      </c>
      <c r="I10" s="168">
        <v>24</v>
      </c>
      <c r="J10" s="168">
        <v>19</v>
      </c>
      <c r="K10" s="66" t="s">
        <v>5</v>
      </c>
      <c r="L10" s="15">
        <v>13</v>
      </c>
      <c r="M10" s="15">
        <v>13</v>
      </c>
      <c r="N10" s="15">
        <v>17</v>
      </c>
      <c r="O10" s="15">
        <v>18</v>
      </c>
      <c r="P10" s="15">
        <v>25</v>
      </c>
      <c r="Q10" s="15">
        <v>20</v>
      </c>
      <c r="R10" s="15">
        <v>26</v>
      </c>
      <c r="S10" s="168">
        <v>17</v>
      </c>
      <c r="T10" s="168">
        <v>16</v>
      </c>
    </row>
    <row r="11" spans="1:20" x14ac:dyDescent="0.25">
      <c r="A11" s="2" t="s">
        <v>3</v>
      </c>
      <c r="B11" s="15">
        <v>18</v>
      </c>
      <c r="C11" s="15">
        <v>25</v>
      </c>
      <c r="D11" s="15">
        <v>28</v>
      </c>
      <c r="E11" s="15">
        <v>40</v>
      </c>
      <c r="F11" s="15">
        <v>64</v>
      </c>
      <c r="G11" s="15">
        <v>89</v>
      </c>
      <c r="H11" s="15">
        <v>123</v>
      </c>
      <c r="I11" s="168">
        <v>94</v>
      </c>
      <c r="J11" s="168">
        <v>73</v>
      </c>
      <c r="K11" s="66" t="s">
        <v>3</v>
      </c>
      <c r="L11" s="15">
        <v>12</v>
      </c>
      <c r="M11" s="15">
        <v>19</v>
      </c>
      <c r="N11" s="15">
        <v>20</v>
      </c>
      <c r="O11" s="15">
        <v>22</v>
      </c>
      <c r="P11" s="15">
        <v>37</v>
      </c>
      <c r="Q11" s="15">
        <v>30</v>
      </c>
      <c r="R11" s="15">
        <v>46</v>
      </c>
      <c r="S11" s="168">
        <v>50</v>
      </c>
      <c r="T11" s="168">
        <v>58</v>
      </c>
    </row>
    <row r="12" spans="1:20" x14ac:dyDescent="0.25">
      <c r="A12" s="30" t="s">
        <v>4</v>
      </c>
      <c r="B12" s="13">
        <f t="shared" ref="B12:F12" si="0">SUM(B8:B11)</f>
        <v>927</v>
      </c>
      <c r="C12" s="13">
        <f t="shared" si="0"/>
        <v>886</v>
      </c>
      <c r="D12" s="13">
        <f t="shared" si="0"/>
        <v>954</v>
      </c>
      <c r="E12" s="13">
        <f t="shared" si="0"/>
        <v>1025</v>
      </c>
      <c r="F12" s="13">
        <f t="shared" si="0"/>
        <v>1281</v>
      </c>
      <c r="G12" s="13">
        <f t="shared" ref="G12:I12" si="1">SUM(G8:G11)</f>
        <v>1481</v>
      </c>
      <c r="H12" s="13">
        <f t="shared" si="1"/>
        <v>1531</v>
      </c>
      <c r="I12" s="13">
        <f t="shared" si="1"/>
        <v>1359</v>
      </c>
      <c r="J12" s="13">
        <f>SUM(J8:J11)</f>
        <v>1381</v>
      </c>
      <c r="K12" s="134" t="s">
        <v>4</v>
      </c>
      <c r="L12" s="13">
        <f t="shared" ref="L12:P12" si="2">SUM(L8:L11)</f>
        <v>650</v>
      </c>
      <c r="M12" s="13">
        <f t="shared" si="2"/>
        <v>613</v>
      </c>
      <c r="N12" s="13">
        <f t="shared" si="2"/>
        <v>649</v>
      </c>
      <c r="O12" s="13">
        <f t="shared" si="2"/>
        <v>754</v>
      </c>
      <c r="P12" s="13">
        <f t="shared" si="2"/>
        <v>850</v>
      </c>
      <c r="Q12" s="13">
        <f t="shared" ref="Q12:S12" si="3">SUM(Q8:Q11)</f>
        <v>1009</v>
      </c>
      <c r="R12" s="13">
        <f t="shared" si="3"/>
        <v>1019</v>
      </c>
      <c r="S12" s="13">
        <f t="shared" si="3"/>
        <v>898</v>
      </c>
      <c r="T12" s="224">
        <f>SUM(T8:T11)</f>
        <v>948</v>
      </c>
    </row>
    <row r="13" spans="1:20" x14ac:dyDescent="0.25">
      <c r="A13" s="2"/>
      <c r="B13" s="7"/>
      <c r="C13" s="12"/>
      <c r="D13" s="32"/>
      <c r="E13" s="2"/>
      <c r="F13" s="2"/>
      <c r="G13" s="2"/>
      <c r="H13" s="2"/>
      <c r="I13" s="2"/>
      <c r="J13" s="2"/>
      <c r="K13" s="135"/>
      <c r="L13" s="33"/>
      <c r="M13" s="34"/>
      <c r="N13" s="33"/>
      <c r="O13" s="7"/>
      <c r="P13" s="7"/>
      <c r="Q13" s="7"/>
      <c r="R13" s="28"/>
      <c r="S13" s="28"/>
      <c r="T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27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27" t="s">
        <v>315</v>
      </c>
      <c r="S14" s="27" t="s">
        <v>360</v>
      </c>
      <c r="T14" s="27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36"/>
      <c r="M15" s="7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15">
        <v>800</v>
      </c>
      <c r="C16" s="15">
        <v>745</v>
      </c>
      <c r="D16" s="15">
        <v>745</v>
      </c>
      <c r="E16" s="15">
        <v>726</v>
      </c>
      <c r="F16" s="15">
        <v>721</v>
      </c>
      <c r="G16" s="15">
        <v>914</v>
      </c>
      <c r="H16" s="15">
        <v>917</v>
      </c>
      <c r="I16" s="194">
        <v>846</v>
      </c>
      <c r="J16" s="15">
        <v>760</v>
      </c>
      <c r="K16" s="137" t="s">
        <v>1</v>
      </c>
      <c r="L16" s="15">
        <v>4</v>
      </c>
      <c r="M16" s="15">
        <v>4</v>
      </c>
      <c r="N16" s="15">
        <v>4</v>
      </c>
      <c r="O16" s="15">
        <v>5</v>
      </c>
      <c r="P16" s="15">
        <v>5</v>
      </c>
      <c r="Q16" s="15">
        <v>6</v>
      </c>
      <c r="R16" s="15">
        <v>5</v>
      </c>
      <c r="S16" s="194">
        <v>4</v>
      </c>
      <c r="T16" s="194">
        <v>4</v>
      </c>
    </row>
    <row r="17" spans="1:25" s="23" customFormat="1" ht="15" customHeight="1" x14ac:dyDescent="0.25">
      <c r="A17" s="7" t="s">
        <v>2</v>
      </c>
      <c r="B17" s="15">
        <v>220</v>
      </c>
      <c r="C17" s="15">
        <v>236</v>
      </c>
      <c r="D17" s="15">
        <v>221</v>
      </c>
      <c r="E17" s="15">
        <v>247</v>
      </c>
      <c r="F17" s="15">
        <v>281</v>
      </c>
      <c r="G17" s="15">
        <v>319</v>
      </c>
      <c r="H17" s="15">
        <v>400</v>
      </c>
      <c r="I17" s="194">
        <v>393</v>
      </c>
      <c r="J17" s="15">
        <v>361</v>
      </c>
      <c r="K17" s="137" t="s">
        <v>2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4</v>
      </c>
      <c r="S17" s="194">
        <v>3</v>
      </c>
      <c r="T17" s="194">
        <v>2</v>
      </c>
    </row>
    <row r="18" spans="1:25" s="23" customFormat="1" ht="14.1" customHeight="1" x14ac:dyDescent="0.25">
      <c r="A18" s="7" t="s">
        <v>5</v>
      </c>
      <c r="B18" s="15">
        <v>18</v>
      </c>
      <c r="C18" s="15">
        <v>16</v>
      </c>
      <c r="D18" s="15">
        <v>21</v>
      </c>
      <c r="E18" s="15">
        <v>33</v>
      </c>
      <c r="F18" s="15">
        <v>33</v>
      </c>
      <c r="G18" s="15">
        <v>38</v>
      </c>
      <c r="H18" s="15">
        <v>34</v>
      </c>
      <c r="I18" s="194">
        <v>24</v>
      </c>
      <c r="J18" s="15">
        <v>14</v>
      </c>
      <c r="K18" s="137" t="s">
        <v>5</v>
      </c>
      <c r="L18" s="15">
        <v>2</v>
      </c>
      <c r="M18" s="15">
        <v>2</v>
      </c>
      <c r="N18" s="15">
        <v>1</v>
      </c>
      <c r="O18" s="15">
        <v>1</v>
      </c>
      <c r="P18" s="15">
        <v>2</v>
      </c>
      <c r="Q18" s="15">
        <v>1</v>
      </c>
      <c r="R18" s="15">
        <v>2</v>
      </c>
      <c r="S18" s="194">
        <v>2</v>
      </c>
      <c r="T18" s="194">
        <v>1</v>
      </c>
    </row>
    <row r="19" spans="1:25" s="23" customFormat="1" ht="14.1" customHeight="1" x14ac:dyDescent="0.25">
      <c r="A19" s="7" t="s">
        <v>3</v>
      </c>
      <c r="B19" s="15">
        <v>41</v>
      </c>
      <c r="C19" s="15">
        <v>50</v>
      </c>
      <c r="D19" s="15">
        <v>71</v>
      </c>
      <c r="E19" s="15">
        <v>91</v>
      </c>
      <c r="F19" s="15">
        <v>106</v>
      </c>
      <c r="G19" s="15">
        <v>140</v>
      </c>
      <c r="H19" s="15">
        <v>156</v>
      </c>
      <c r="I19" s="194">
        <v>177</v>
      </c>
      <c r="J19" s="15">
        <v>173</v>
      </c>
      <c r="K19" s="137" t="s">
        <v>3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2</v>
      </c>
      <c r="S19" s="194">
        <v>3</v>
      </c>
      <c r="T19" s="194">
        <v>2</v>
      </c>
    </row>
    <row r="20" spans="1:25" s="23" customFormat="1" ht="14.1" customHeight="1" x14ac:dyDescent="0.25">
      <c r="A20" s="12" t="s">
        <v>4</v>
      </c>
      <c r="B20" s="13">
        <f t="shared" ref="B20:F20" si="4">SUM(B16:B19)</f>
        <v>1079</v>
      </c>
      <c r="C20" s="13">
        <f t="shared" si="4"/>
        <v>1047</v>
      </c>
      <c r="D20" s="13">
        <f t="shared" si="4"/>
        <v>1058</v>
      </c>
      <c r="E20" s="13">
        <f t="shared" si="4"/>
        <v>1097</v>
      </c>
      <c r="F20" s="13">
        <f t="shared" si="4"/>
        <v>1141</v>
      </c>
      <c r="G20" s="13">
        <f t="shared" ref="G20" si="5">SUM(G16:G19)</f>
        <v>1411</v>
      </c>
      <c r="H20" s="13">
        <f>SUM(H16:H19)</f>
        <v>1507</v>
      </c>
      <c r="I20" s="13">
        <f>SUM(I16:I19)</f>
        <v>1440</v>
      </c>
      <c r="J20" s="13">
        <f>SUM(J16:J19)</f>
        <v>1308</v>
      </c>
      <c r="K20" s="140" t="s">
        <v>4</v>
      </c>
      <c r="L20" s="13">
        <f t="shared" ref="L20:P20" si="6">SUM(L16:L19)</f>
        <v>8</v>
      </c>
      <c r="M20" s="13">
        <f t="shared" si="6"/>
        <v>8</v>
      </c>
      <c r="N20" s="13">
        <f t="shared" si="6"/>
        <v>7</v>
      </c>
      <c r="O20" s="13">
        <f t="shared" si="6"/>
        <v>8</v>
      </c>
      <c r="P20" s="13">
        <f t="shared" si="6"/>
        <v>9</v>
      </c>
      <c r="Q20" s="13">
        <f t="shared" ref="Q20" si="7">SUM(Q16:Q19)</f>
        <v>9</v>
      </c>
      <c r="R20" s="13">
        <f>SUM(R16:R19)</f>
        <v>13</v>
      </c>
      <c r="S20" s="13">
        <f>SUM(S16:S19)</f>
        <v>12</v>
      </c>
      <c r="T20" s="13">
        <f>SUM(T16:T19)</f>
        <v>9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>
        <v>36</v>
      </c>
      <c r="C25" s="15">
        <v>88</v>
      </c>
      <c r="D25" s="15">
        <v>102</v>
      </c>
      <c r="E25" s="15">
        <v>23</v>
      </c>
      <c r="F25" s="15">
        <v>65</v>
      </c>
      <c r="G25" s="15">
        <v>122</v>
      </c>
      <c r="H25" s="15">
        <v>7</v>
      </c>
      <c r="I25" s="15">
        <v>70</v>
      </c>
      <c r="J25" s="15">
        <v>126</v>
      </c>
      <c r="K25" s="15">
        <v>8</v>
      </c>
      <c r="L25" s="15">
        <v>83</v>
      </c>
      <c r="M25" s="15">
        <v>17</v>
      </c>
      <c r="N25" s="15">
        <v>14</v>
      </c>
      <c r="O25" s="15">
        <v>98</v>
      </c>
      <c r="P25" s="15">
        <v>79</v>
      </c>
      <c r="Q25" s="15">
        <v>24</v>
      </c>
      <c r="R25" s="15">
        <v>104</v>
      </c>
      <c r="S25" s="15">
        <v>80</v>
      </c>
      <c r="T25" s="194">
        <v>28</v>
      </c>
      <c r="U25" s="194">
        <v>111</v>
      </c>
      <c r="V25" s="194">
        <v>103</v>
      </c>
      <c r="W25" s="194">
        <v>26</v>
      </c>
      <c r="X25" s="194">
        <v>113</v>
      </c>
      <c r="Y25" s="194">
        <v>82</v>
      </c>
    </row>
    <row r="26" spans="1:25" s="23" customFormat="1" ht="14.1" customHeight="1" x14ac:dyDescent="0.25">
      <c r="A26" s="7" t="s">
        <v>2</v>
      </c>
      <c r="B26" s="15">
        <v>0</v>
      </c>
      <c r="C26" s="15">
        <v>89</v>
      </c>
      <c r="D26" s="15">
        <v>1</v>
      </c>
      <c r="E26" s="15">
        <v>0</v>
      </c>
      <c r="F26" s="15">
        <v>79</v>
      </c>
      <c r="G26" s="15">
        <v>1</v>
      </c>
      <c r="H26" s="15">
        <v>0</v>
      </c>
      <c r="I26" s="15">
        <v>93</v>
      </c>
      <c r="J26" s="15">
        <v>0</v>
      </c>
      <c r="K26" s="15">
        <v>0</v>
      </c>
      <c r="L26" s="15">
        <v>91</v>
      </c>
      <c r="M26" s="15">
        <v>5</v>
      </c>
      <c r="N26" s="15">
        <v>1</v>
      </c>
      <c r="O26" s="15">
        <v>119</v>
      </c>
      <c r="P26" s="15">
        <v>0</v>
      </c>
      <c r="Q26" s="15">
        <v>6</v>
      </c>
      <c r="R26" s="15">
        <v>107</v>
      </c>
      <c r="S26" s="15">
        <v>4</v>
      </c>
      <c r="T26" s="194">
        <v>18</v>
      </c>
      <c r="U26" s="194">
        <v>128</v>
      </c>
      <c r="V26" s="194">
        <v>16</v>
      </c>
      <c r="W26" s="194">
        <v>21</v>
      </c>
      <c r="X26" s="194">
        <v>143</v>
      </c>
      <c r="Y26" s="194">
        <v>7</v>
      </c>
    </row>
    <row r="27" spans="1:25" s="23" customFormat="1" x14ac:dyDescent="0.25">
      <c r="A27" s="7" t="s">
        <v>5</v>
      </c>
      <c r="B27" s="15">
        <v>0</v>
      </c>
      <c r="C27" s="15">
        <v>6</v>
      </c>
      <c r="D27" s="15">
        <v>0</v>
      </c>
      <c r="E27" s="15">
        <v>1</v>
      </c>
      <c r="F27" s="15">
        <v>6</v>
      </c>
      <c r="G27" s="15">
        <v>0</v>
      </c>
      <c r="H27" s="15">
        <v>0</v>
      </c>
      <c r="I27" s="15">
        <v>17</v>
      </c>
      <c r="J27" s="15">
        <v>2</v>
      </c>
      <c r="K27" s="15">
        <v>0</v>
      </c>
      <c r="L27" s="15">
        <v>13</v>
      </c>
      <c r="M27" s="15">
        <v>0</v>
      </c>
      <c r="N27" s="15">
        <v>0</v>
      </c>
      <c r="O27" s="15">
        <v>22</v>
      </c>
      <c r="P27" s="15">
        <v>0</v>
      </c>
      <c r="Q27" s="15">
        <v>0</v>
      </c>
      <c r="R27" s="15">
        <v>14</v>
      </c>
      <c r="S27" s="15">
        <v>0</v>
      </c>
      <c r="T27" s="194">
        <v>1</v>
      </c>
      <c r="U27" s="194">
        <v>13</v>
      </c>
      <c r="V27" s="189">
        <v>0</v>
      </c>
      <c r="W27" s="194">
        <v>0</v>
      </c>
      <c r="X27" s="194">
        <v>10</v>
      </c>
      <c r="Y27" s="194">
        <v>0</v>
      </c>
    </row>
    <row r="28" spans="1:25" s="23" customFormat="1" ht="14.1" customHeight="1" x14ac:dyDescent="0.25">
      <c r="A28" s="7" t="s">
        <v>3</v>
      </c>
      <c r="B28" s="15">
        <v>1</v>
      </c>
      <c r="C28" s="15">
        <v>0</v>
      </c>
      <c r="D28" s="15">
        <v>3</v>
      </c>
      <c r="E28" s="15">
        <v>2</v>
      </c>
      <c r="F28" s="15">
        <v>6</v>
      </c>
      <c r="G28" s="15">
        <v>5</v>
      </c>
      <c r="H28" s="15">
        <v>0</v>
      </c>
      <c r="I28" s="15">
        <v>13</v>
      </c>
      <c r="J28" s="15">
        <v>4</v>
      </c>
      <c r="K28" s="15">
        <v>4</v>
      </c>
      <c r="L28" s="15">
        <v>3</v>
      </c>
      <c r="M28" s="15">
        <v>11</v>
      </c>
      <c r="N28" s="15">
        <v>3</v>
      </c>
      <c r="O28" s="15">
        <v>8</v>
      </c>
      <c r="P28" s="15">
        <v>14</v>
      </c>
      <c r="Q28" s="15">
        <v>6</v>
      </c>
      <c r="R28" s="15">
        <v>11</v>
      </c>
      <c r="S28" s="15">
        <v>17</v>
      </c>
      <c r="T28" s="194">
        <v>6</v>
      </c>
      <c r="U28" s="194">
        <v>20</v>
      </c>
      <c r="V28" s="194">
        <v>15</v>
      </c>
      <c r="W28" s="189">
        <v>7</v>
      </c>
      <c r="X28" s="194">
        <v>18</v>
      </c>
      <c r="Y28" s="189">
        <v>12</v>
      </c>
    </row>
    <row r="29" spans="1:25" s="23" customFormat="1" ht="14.1" customHeight="1" x14ac:dyDescent="0.25">
      <c r="A29" s="12" t="s">
        <v>4</v>
      </c>
      <c r="B29" s="13">
        <f t="shared" ref="B29:L29" si="8">SUM(B25:B28)</f>
        <v>37</v>
      </c>
      <c r="C29" s="13">
        <f t="shared" si="8"/>
        <v>183</v>
      </c>
      <c r="D29" s="13">
        <f t="shared" si="8"/>
        <v>106</v>
      </c>
      <c r="E29" s="13">
        <f t="shared" si="8"/>
        <v>26</v>
      </c>
      <c r="F29" s="13">
        <f t="shared" si="8"/>
        <v>156</v>
      </c>
      <c r="G29" s="13">
        <f t="shared" si="8"/>
        <v>128</v>
      </c>
      <c r="H29" s="13">
        <f t="shared" si="8"/>
        <v>7</v>
      </c>
      <c r="I29" s="13">
        <f t="shared" si="8"/>
        <v>193</v>
      </c>
      <c r="J29" s="13">
        <f t="shared" si="8"/>
        <v>132</v>
      </c>
      <c r="K29" s="13">
        <f t="shared" si="8"/>
        <v>12</v>
      </c>
      <c r="L29" s="13">
        <f t="shared" si="8"/>
        <v>190</v>
      </c>
      <c r="M29" s="13">
        <f t="shared" ref="M29:O29" si="9">SUM(M25:M28)</f>
        <v>33</v>
      </c>
      <c r="N29" s="13">
        <f t="shared" si="9"/>
        <v>18</v>
      </c>
      <c r="O29" s="13">
        <f t="shared" si="9"/>
        <v>247</v>
      </c>
      <c r="P29" s="13">
        <f t="shared" ref="P29:Y29" si="10">SUM(P25:P28)</f>
        <v>93</v>
      </c>
      <c r="Q29" s="13">
        <f t="shared" si="10"/>
        <v>36</v>
      </c>
      <c r="R29" s="13">
        <f t="shared" si="10"/>
        <v>236</v>
      </c>
      <c r="S29" s="13">
        <f t="shared" si="10"/>
        <v>101</v>
      </c>
      <c r="T29" s="13">
        <f t="shared" si="10"/>
        <v>53</v>
      </c>
      <c r="U29" s="13">
        <f t="shared" si="10"/>
        <v>272</v>
      </c>
      <c r="V29" s="13">
        <f t="shared" si="10"/>
        <v>134</v>
      </c>
      <c r="W29" s="13">
        <f t="shared" si="10"/>
        <v>54</v>
      </c>
      <c r="X29" s="13">
        <f t="shared" si="10"/>
        <v>284</v>
      </c>
      <c r="Y29" s="13">
        <f t="shared" si="10"/>
        <v>101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27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27" t="s">
        <v>315</v>
      </c>
      <c r="S31" s="27" t="s">
        <v>360</v>
      </c>
      <c r="T31" s="27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9">
        <v>422.26666666666665</v>
      </c>
      <c r="C33" s="9">
        <v>425.93333333333334</v>
      </c>
      <c r="D33" s="9">
        <v>424</v>
      </c>
      <c r="E33" s="9">
        <v>424</v>
      </c>
      <c r="F33" s="9">
        <v>365</v>
      </c>
      <c r="G33" s="9">
        <v>445</v>
      </c>
      <c r="H33" s="9">
        <v>592</v>
      </c>
      <c r="I33" s="194">
        <v>502.07</v>
      </c>
      <c r="J33" s="194">
        <v>480.13</v>
      </c>
      <c r="K33" s="138" t="s">
        <v>99</v>
      </c>
      <c r="L33" s="44" t="s">
        <v>146</v>
      </c>
      <c r="M33" s="44" t="s">
        <v>133</v>
      </c>
      <c r="N33" s="44" t="s">
        <v>171</v>
      </c>
      <c r="O33" s="44" t="s">
        <v>152</v>
      </c>
      <c r="P33" s="44" t="s">
        <v>234</v>
      </c>
      <c r="Q33" s="44" t="s">
        <v>267</v>
      </c>
      <c r="R33" s="174" t="s">
        <v>267</v>
      </c>
      <c r="S33" s="169" t="s">
        <v>397</v>
      </c>
      <c r="T33" s="169" t="s">
        <v>424</v>
      </c>
    </row>
    <row r="34" spans="1:25" ht="14.1" customHeight="1" x14ac:dyDescent="0.25">
      <c r="A34" s="7" t="s">
        <v>2</v>
      </c>
      <c r="B34" s="9">
        <v>145.33333333333334</v>
      </c>
      <c r="C34" s="9">
        <v>156.25</v>
      </c>
      <c r="D34" s="9">
        <v>151</v>
      </c>
      <c r="E34" s="9">
        <v>179</v>
      </c>
      <c r="F34" s="9">
        <v>199</v>
      </c>
      <c r="G34" s="9">
        <v>217</v>
      </c>
      <c r="H34" s="9">
        <v>248</v>
      </c>
      <c r="I34" s="194">
        <v>225.5</v>
      </c>
      <c r="J34" s="194">
        <v>205.42</v>
      </c>
      <c r="K34" s="138" t="s">
        <v>100</v>
      </c>
      <c r="L34" s="45" t="s">
        <v>147</v>
      </c>
      <c r="M34" s="45" t="s">
        <v>134</v>
      </c>
      <c r="N34" s="45" t="s">
        <v>172</v>
      </c>
      <c r="O34" s="45" t="s">
        <v>194</v>
      </c>
      <c r="P34" s="45" t="s">
        <v>236</v>
      </c>
      <c r="Q34" s="45" t="s">
        <v>276</v>
      </c>
      <c r="R34" s="175" t="s">
        <v>343</v>
      </c>
      <c r="S34" s="169" t="s">
        <v>381</v>
      </c>
      <c r="T34" s="169" t="s">
        <v>421</v>
      </c>
    </row>
    <row r="35" spans="1:25" ht="14.1" customHeight="1" x14ac:dyDescent="0.25">
      <c r="A35" s="7" t="s">
        <v>3</v>
      </c>
      <c r="B35" s="9">
        <v>18.666666666666668</v>
      </c>
      <c r="C35" s="9">
        <v>26.111111111111111</v>
      </c>
      <c r="D35" s="9">
        <v>36</v>
      </c>
      <c r="E35" s="9">
        <v>49</v>
      </c>
      <c r="F35" s="9">
        <v>63</v>
      </c>
      <c r="G35" s="9">
        <v>87</v>
      </c>
      <c r="H35" s="9">
        <v>91</v>
      </c>
      <c r="I35" s="194">
        <v>87.78</v>
      </c>
      <c r="J35" s="194">
        <v>79.67</v>
      </c>
      <c r="K35" s="138" t="s">
        <v>101</v>
      </c>
      <c r="L35" s="45" t="s">
        <v>148</v>
      </c>
      <c r="M35" s="45" t="s">
        <v>135</v>
      </c>
      <c r="N35" s="45" t="s">
        <v>173</v>
      </c>
      <c r="O35" s="45" t="s">
        <v>205</v>
      </c>
      <c r="P35" s="45" t="s">
        <v>239</v>
      </c>
      <c r="Q35" s="45" t="s">
        <v>283</v>
      </c>
      <c r="R35" s="175">
        <v>0</v>
      </c>
      <c r="S35" s="169" t="s">
        <v>382</v>
      </c>
      <c r="T35" s="169" t="s">
        <v>422</v>
      </c>
    </row>
    <row r="36" spans="1:25" ht="14.1" customHeight="1" x14ac:dyDescent="0.2">
      <c r="A36" s="12" t="s">
        <v>4</v>
      </c>
      <c r="B36" s="13">
        <f t="shared" ref="B36:F36" si="11">SUM(B33:B35)</f>
        <v>586.26666666666665</v>
      </c>
      <c r="C36" s="13">
        <f t="shared" si="11"/>
        <v>608.29444444444448</v>
      </c>
      <c r="D36" s="13">
        <f t="shared" si="11"/>
        <v>611</v>
      </c>
      <c r="E36" s="13">
        <f t="shared" si="11"/>
        <v>652</v>
      </c>
      <c r="F36" s="13">
        <f t="shared" si="11"/>
        <v>627</v>
      </c>
      <c r="G36" s="13">
        <f t="shared" ref="G36:J36" si="12">SUM(G33:G35)</f>
        <v>749</v>
      </c>
      <c r="H36" s="13">
        <f t="shared" si="12"/>
        <v>931</v>
      </c>
      <c r="I36" s="13">
        <f t="shared" si="12"/>
        <v>815.34999999999991</v>
      </c>
      <c r="J36" s="13">
        <f t="shared" si="12"/>
        <v>765.21999999999991</v>
      </c>
      <c r="K36" s="139" t="s">
        <v>105</v>
      </c>
      <c r="L36" s="44" t="s">
        <v>113</v>
      </c>
      <c r="M36" s="46" t="s">
        <v>118</v>
      </c>
      <c r="N36" s="46" t="s">
        <v>174</v>
      </c>
      <c r="O36" s="46" t="s">
        <v>216</v>
      </c>
      <c r="P36" s="46" t="s">
        <v>258</v>
      </c>
      <c r="Q36" s="46" t="s">
        <v>300</v>
      </c>
      <c r="R36" s="176" t="s">
        <v>341</v>
      </c>
      <c r="S36" s="169" t="s">
        <v>383</v>
      </c>
      <c r="T36" s="205" t="s">
        <v>423</v>
      </c>
    </row>
    <row r="37" spans="1:25" ht="14.25" customHeight="1" x14ac:dyDescent="0.2">
      <c r="A37" s="183" t="s">
        <v>358</v>
      </c>
      <c r="B37" s="43"/>
      <c r="C37" s="43"/>
      <c r="D37" s="43"/>
      <c r="F37" s="20"/>
      <c r="G37" s="4"/>
      <c r="H37" s="4"/>
      <c r="I37" s="10"/>
      <c r="J37" s="10"/>
      <c r="K37" s="139" t="s">
        <v>294</v>
      </c>
      <c r="L37" s="44" t="s">
        <v>111</v>
      </c>
      <c r="M37" s="46" t="s">
        <v>313</v>
      </c>
      <c r="N37" s="46" t="s">
        <v>311</v>
      </c>
      <c r="O37" s="46" t="s">
        <v>309</v>
      </c>
      <c r="P37" s="46" t="s">
        <v>307</v>
      </c>
      <c r="Q37" s="46" t="s">
        <v>305</v>
      </c>
      <c r="R37" s="176" t="s">
        <v>344</v>
      </c>
      <c r="S37" s="169" t="s">
        <v>384</v>
      </c>
      <c r="T37" s="169" t="s">
        <v>384</v>
      </c>
    </row>
    <row r="38" spans="1:25" s="165" customFormat="1" ht="14.25" customHeight="1" x14ac:dyDescent="0.2">
      <c r="F38" s="20"/>
      <c r="G38" s="4"/>
      <c r="H38" s="4"/>
      <c r="I38" s="10"/>
      <c r="J38" s="10"/>
      <c r="K38" s="139" t="s">
        <v>295</v>
      </c>
      <c r="L38" s="44" t="s">
        <v>112</v>
      </c>
      <c r="M38" s="46" t="s">
        <v>314</v>
      </c>
      <c r="N38" s="46" t="s">
        <v>312</v>
      </c>
      <c r="O38" s="46" t="s">
        <v>310</v>
      </c>
      <c r="P38" s="46" t="s">
        <v>308</v>
      </c>
      <c r="Q38" s="46" t="s">
        <v>306</v>
      </c>
      <c r="R38" s="176" t="s">
        <v>345</v>
      </c>
      <c r="S38" s="169" t="s">
        <v>385</v>
      </c>
      <c r="T38" s="169" t="s">
        <v>385</v>
      </c>
    </row>
    <row r="39" spans="1:25" s="165" customFormat="1" ht="14.25" customHeight="1" x14ac:dyDescent="0.2">
      <c r="F39" s="20"/>
      <c r="G39" s="4"/>
      <c r="H39" s="10"/>
      <c r="I39" s="4"/>
      <c r="J39" s="4"/>
      <c r="K39" s="172" t="s">
        <v>102</v>
      </c>
      <c r="L39" s="15"/>
      <c r="M39" s="67"/>
      <c r="N39" s="173"/>
      <c r="O39" s="170"/>
      <c r="P39" s="168"/>
      <c r="Q39" s="168"/>
      <c r="R39" s="177" t="s">
        <v>342</v>
      </c>
      <c r="S39" s="205" t="s">
        <v>357</v>
      </c>
      <c r="T39" s="205" t="s">
        <v>357</v>
      </c>
    </row>
    <row r="40" spans="1:25" ht="14.1" customHeight="1" x14ac:dyDescent="0.25">
      <c r="B40" s="43"/>
      <c r="C40" s="43"/>
      <c r="D40" s="43"/>
      <c r="F40" s="20"/>
      <c r="G40" s="4"/>
      <c r="H40" s="10"/>
      <c r="I40" s="4"/>
      <c r="J40" s="4"/>
      <c r="K40" s="4"/>
      <c r="L40" s="2"/>
      <c r="M40" s="1"/>
      <c r="N40" s="28"/>
      <c r="O40" s="28"/>
      <c r="P40" s="28"/>
      <c r="Q40" s="28"/>
    </row>
    <row r="41" spans="1:25" ht="14.1" customHeight="1" x14ac:dyDescent="0.25">
      <c r="A41" s="20"/>
      <c r="B41" s="20"/>
      <c r="C41" s="12"/>
      <c r="D41" s="4"/>
      <c r="E41" s="4"/>
      <c r="F41" s="4"/>
      <c r="G41" s="4"/>
      <c r="H41" s="4"/>
      <c r="I41" s="4"/>
      <c r="J41" s="4"/>
      <c r="K41" s="4"/>
      <c r="L41" s="2"/>
      <c r="M41" s="1"/>
      <c r="N41" s="28"/>
      <c r="O41" s="28"/>
      <c r="P41" s="28"/>
      <c r="Q41" s="28"/>
    </row>
    <row r="42" spans="1:25" ht="14.1" customHeight="1" x14ac:dyDescent="0.25">
      <c r="A42" s="2"/>
      <c r="B42" s="14" t="s">
        <v>17</v>
      </c>
      <c r="C42" s="14" t="s">
        <v>15</v>
      </c>
      <c r="D42" s="14" t="s">
        <v>16</v>
      </c>
      <c r="E42" s="14" t="s">
        <v>17</v>
      </c>
      <c r="F42" s="14" t="s">
        <v>15</v>
      </c>
      <c r="G42" s="14" t="s">
        <v>16</v>
      </c>
      <c r="H42" s="14" t="s">
        <v>17</v>
      </c>
      <c r="I42" s="14" t="s">
        <v>15</v>
      </c>
      <c r="J42" s="14" t="s">
        <v>16</v>
      </c>
      <c r="K42" s="14" t="s">
        <v>17</v>
      </c>
      <c r="L42" s="14" t="s">
        <v>15</v>
      </c>
      <c r="M42" s="14" t="s">
        <v>16</v>
      </c>
      <c r="N42" s="14" t="s">
        <v>17</v>
      </c>
      <c r="O42" s="14" t="s">
        <v>15</v>
      </c>
      <c r="P42" s="14" t="s">
        <v>16</v>
      </c>
      <c r="Q42" s="14" t="s">
        <v>17</v>
      </c>
      <c r="R42" s="14" t="s">
        <v>15</v>
      </c>
      <c r="S42" s="14" t="s">
        <v>16</v>
      </c>
      <c r="T42" s="14" t="s">
        <v>17</v>
      </c>
      <c r="U42" s="14" t="s">
        <v>15</v>
      </c>
      <c r="V42" s="14" t="s">
        <v>16</v>
      </c>
      <c r="W42" s="14" t="s">
        <v>17</v>
      </c>
      <c r="X42" s="14" t="s">
        <v>15</v>
      </c>
      <c r="Y42" s="14" t="s">
        <v>16</v>
      </c>
    </row>
    <row r="43" spans="1:25" s="23" customFormat="1" ht="14.1" customHeight="1" thickBot="1" x14ac:dyDescent="0.3">
      <c r="A43" s="2"/>
      <c r="B43" s="3">
        <v>2013</v>
      </c>
      <c r="C43" s="3">
        <v>2013</v>
      </c>
      <c r="D43" s="3">
        <v>2014</v>
      </c>
      <c r="E43" s="3">
        <v>2014</v>
      </c>
      <c r="F43" s="3">
        <v>2014</v>
      </c>
      <c r="G43" s="3">
        <v>2015</v>
      </c>
      <c r="H43" s="3">
        <v>2015</v>
      </c>
      <c r="I43" s="3">
        <v>2015</v>
      </c>
      <c r="J43" s="3">
        <v>2016</v>
      </c>
      <c r="K43" s="3">
        <v>2016</v>
      </c>
      <c r="L43" s="3">
        <v>2016</v>
      </c>
      <c r="M43" s="3">
        <v>2017</v>
      </c>
      <c r="N43" s="3">
        <v>2017</v>
      </c>
      <c r="O43" s="3">
        <v>2017</v>
      </c>
      <c r="P43" s="3">
        <v>2018</v>
      </c>
      <c r="Q43" s="3">
        <v>2018</v>
      </c>
      <c r="R43" s="3">
        <v>2018</v>
      </c>
      <c r="S43" s="3">
        <v>2019</v>
      </c>
      <c r="T43" s="3">
        <v>2019</v>
      </c>
      <c r="U43" s="3">
        <v>2019</v>
      </c>
      <c r="V43" s="3">
        <v>2020</v>
      </c>
      <c r="W43" s="3">
        <v>2020</v>
      </c>
      <c r="X43" s="3">
        <v>2020</v>
      </c>
      <c r="Y43" s="3">
        <v>2021</v>
      </c>
    </row>
    <row r="44" spans="1:25" s="23" customFormat="1" ht="16.5" customHeight="1" thickTop="1" x14ac:dyDescent="0.25">
      <c r="A44" s="6" t="s">
        <v>89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25" s="23" customFormat="1" ht="16.5" customHeight="1" x14ac:dyDescent="0.25">
      <c r="A45" s="7" t="s">
        <v>1</v>
      </c>
      <c r="B45" s="15">
        <v>2217</v>
      </c>
      <c r="C45" s="15">
        <v>6389</v>
      </c>
      <c r="D45" s="15">
        <v>7250</v>
      </c>
      <c r="E45" s="15">
        <v>2139</v>
      </c>
      <c r="F45" s="15">
        <v>6363</v>
      </c>
      <c r="G45" s="15">
        <v>7169</v>
      </c>
      <c r="H45" s="15">
        <v>1830</v>
      </c>
      <c r="I45" s="15">
        <v>6353</v>
      </c>
      <c r="J45" s="15">
        <v>6577</v>
      </c>
      <c r="K45" s="15">
        <v>841</v>
      </c>
      <c r="L45" s="15">
        <v>5475</v>
      </c>
      <c r="M45" s="15">
        <v>5550</v>
      </c>
      <c r="N45" s="15">
        <v>1292</v>
      </c>
      <c r="O45" s="15">
        <v>6678</v>
      </c>
      <c r="P45" s="15">
        <v>8440</v>
      </c>
      <c r="Q45" s="9">
        <v>2040</v>
      </c>
      <c r="R45" s="9">
        <v>8881</v>
      </c>
      <c r="S45" s="9">
        <v>8750</v>
      </c>
      <c r="T45" s="194">
        <v>2532</v>
      </c>
      <c r="U45" s="194">
        <v>7531</v>
      </c>
      <c r="V45" s="194">
        <v>7934</v>
      </c>
      <c r="W45" s="194">
        <v>1947</v>
      </c>
      <c r="X45" s="194">
        <v>7202</v>
      </c>
      <c r="Y45" s="194">
        <v>6390</v>
      </c>
    </row>
    <row r="46" spans="1:25" s="23" customFormat="1" x14ac:dyDescent="0.25">
      <c r="A46" s="7" t="s">
        <v>2</v>
      </c>
      <c r="B46" s="15">
        <v>1069</v>
      </c>
      <c r="C46" s="15">
        <v>1875</v>
      </c>
      <c r="D46" s="15">
        <v>1182</v>
      </c>
      <c r="E46" s="15">
        <v>1003</v>
      </c>
      <c r="F46" s="15">
        <v>1812</v>
      </c>
      <c r="G46" s="15">
        <v>1308</v>
      </c>
      <c r="H46" s="15">
        <v>1090</v>
      </c>
      <c r="I46" s="15">
        <v>2143</v>
      </c>
      <c r="J46" s="15">
        <v>1488</v>
      </c>
      <c r="K46" s="15">
        <v>1268</v>
      </c>
      <c r="L46" s="15">
        <v>2385</v>
      </c>
      <c r="M46" s="15">
        <v>1688</v>
      </c>
      <c r="N46" s="15">
        <v>1482</v>
      </c>
      <c r="O46" s="15">
        <v>2603</v>
      </c>
      <c r="P46" s="15">
        <v>1731</v>
      </c>
      <c r="Q46" s="9">
        <v>1824</v>
      </c>
      <c r="R46" s="9">
        <v>2970</v>
      </c>
      <c r="S46" s="9">
        <v>2352</v>
      </c>
      <c r="T46" s="194">
        <v>2194</v>
      </c>
      <c r="U46" s="194">
        <v>2706</v>
      </c>
      <c r="V46" s="194">
        <v>2055</v>
      </c>
      <c r="W46" s="194">
        <v>2038</v>
      </c>
      <c r="X46" s="194">
        <v>2465</v>
      </c>
      <c r="Y46" s="194">
        <v>1811</v>
      </c>
    </row>
    <row r="47" spans="1:25" s="23" customFormat="1" x14ac:dyDescent="0.25">
      <c r="A47" s="7" t="s">
        <v>3</v>
      </c>
      <c r="B47" s="15">
        <v>50</v>
      </c>
      <c r="C47" s="15">
        <v>235</v>
      </c>
      <c r="D47" s="15">
        <v>285</v>
      </c>
      <c r="E47" s="15">
        <v>143</v>
      </c>
      <c r="F47" s="15">
        <v>325</v>
      </c>
      <c r="G47" s="15">
        <v>323</v>
      </c>
      <c r="H47" s="15">
        <v>223</v>
      </c>
      <c r="I47" s="15">
        <v>440</v>
      </c>
      <c r="J47" s="15">
        <v>383</v>
      </c>
      <c r="K47" s="15">
        <v>279</v>
      </c>
      <c r="L47" s="15">
        <v>571</v>
      </c>
      <c r="M47" s="15">
        <v>575</v>
      </c>
      <c r="N47" s="15">
        <v>455</v>
      </c>
      <c r="O47" s="15">
        <v>784</v>
      </c>
      <c r="P47" s="15">
        <v>773</v>
      </c>
      <c r="Q47" s="9">
        <v>658</v>
      </c>
      <c r="R47" s="9">
        <v>816</v>
      </c>
      <c r="S47" s="9">
        <v>795</v>
      </c>
      <c r="T47" s="194">
        <v>664</v>
      </c>
      <c r="U47" s="194">
        <v>790</v>
      </c>
      <c r="V47" s="194">
        <v>713</v>
      </c>
      <c r="W47" s="194">
        <v>650</v>
      </c>
      <c r="X47" s="194">
        <v>717</v>
      </c>
      <c r="Y47" s="194">
        <v>696</v>
      </c>
    </row>
    <row r="48" spans="1:25" s="23" customFormat="1" x14ac:dyDescent="0.25">
      <c r="A48" s="12" t="s">
        <v>4</v>
      </c>
      <c r="B48" s="41">
        <f t="shared" ref="B48:M48" si="13">SUM(B45:B47)</f>
        <v>3336</v>
      </c>
      <c r="C48" s="41">
        <f t="shared" si="13"/>
        <v>8499</v>
      </c>
      <c r="D48" s="41">
        <f t="shared" si="13"/>
        <v>8717</v>
      </c>
      <c r="E48" s="41">
        <f t="shared" si="13"/>
        <v>3285</v>
      </c>
      <c r="F48" s="41">
        <f t="shared" si="13"/>
        <v>8500</v>
      </c>
      <c r="G48" s="41">
        <f t="shared" si="13"/>
        <v>8800</v>
      </c>
      <c r="H48" s="41">
        <f t="shared" si="13"/>
        <v>3143</v>
      </c>
      <c r="I48" s="41">
        <f t="shared" si="13"/>
        <v>8936</v>
      </c>
      <c r="J48" s="41">
        <f t="shared" si="13"/>
        <v>8448</v>
      </c>
      <c r="K48" s="41">
        <f t="shared" si="13"/>
        <v>2388</v>
      </c>
      <c r="L48" s="41">
        <f t="shared" si="13"/>
        <v>8431</v>
      </c>
      <c r="M48" s="41">
        <f t="shared" si="13"/>
        <v>7813</v>
      </c>
      <c r="N48" s="41">
        <f t="shared" ref="N48:Y48" si="14">SUM(N45:N47)</f>
        <v>3229</v>
      </c>
      <c r="O48" s="41">
        <f t="shared" si="14"/>
        <v>10065</v>
      </c>
      <c r="P48" s="41">
        <f t="shared" si="14"/>
        <v>10944</v>
      </c>
      <c r="Q48" s="41">
        <f t="shared" si="14"/>
        <v>4522</v>
      </c>
      <c r="R48" s="41">
        <f t="shared" si="14"/>
        <v>12667</v>
      </c>
      <c r="S48" s="41">
        <f t="shared" si="14"/>
        <v>11897</v>
      </c>
      <c r="T48" s="41">
        <f t="shared" si="14"/>
        <v>5390</v>
      </c>
      <c r="U48" s="41">
        <f t="shared" si="14"/>
        <v>11027</v>
      </c>
      <c r="V48" s="41">
        <f t="shared" si="14"/>
        <v>10702</v>
      </c>
      <c r="W48" s="41">
        <f t="shared" si="14"/>
        <v>4635</v>
      </c>
      <c r="X48" s="41">
        <f t="shared" si="14"/>
        <v>10384</v>
      </c>
      <c r="Y48" s="41">
        <f t="shared" si="14"/>
        <v>8897</v>
      </c>
    </row>
    <row r="49" spans="1:19" x14ac:dyDescent="0.25">
      <c r="A49" s="2"/>
      <c r="B49" s="7"/>
      <c r="J49" s="2"/>
      <c r="K49" s="2"/>
      <c r="L49" s="2"/>
      <c r="M49" s="28"/>
      <c r="N49" s="28"/>
      <c r="O49" s="28"/>
      <c r="P49" s="28"/>
      <c r="Q49" s="28"/>
    </row>
    <row r="50" spans="1:19" s="23" customFormat="1" x14ac:dyDescent="0.25">
      <c r="A50" s="43"/>
      <c r="E50" s="43"/>
      <c r="F50" s="43"/>
      <c r="G50" s="43"/>
      <c r="H50" s="43"/>
      <c r="I50" s="43"/>
      <c r="J50" s="35"/>
      <c r="K50" s="35"/>
      <c r="L50" s="35"/>
      <c r="M50" s="36"/>
      <c r="N50" s="36"/>
      <c r="O50" s="36"/>
      <c r="P50" s="36"/>
      <c r="Q50" s="36"/>
    </row>
    <row r="51" spans="1:19" s="23" customFormat="1" ht="16.5" thickBot="1" x14ac:dyDescent="0.3">
      <c r="A51" s="101"/>
      <c r="B51" s="54" t="s">
        <v>23</v>
      </c>
      <c r="C51" s="54" t="s">
        <v>155</v>
      </c>
      <c r="D51" s="54" t="s">
        <v>188</v>
      </c>
      <c r="E51" s="54" t="s">
        <v>219</v>
      </c>
      <c r="F51" s="54" t="s">
        <v>261</v>
      </c>
      <c r="G51" s="27" t="s">
        <v>315</v>
      </c>
      <c r="H51" s="27" t="s">
        <v>360</v>
      </c>
      <c r="I51" s="27" t="s">
        <v>403</v>
      </c>
      <c r="J51" s="103"/>
      <c r="K51" s="54" t="s">
        <v>23</v>
      </c>
      <c r="L51" s="54" t="s">
        <v>155</v>
      </c>
      <c r="M51" s="54" t="s">
        <v>188</v>
      </c>
      <c r="N51" s="54" t="s">
        <v>219</v>
      </c>
      <c r="O51" s="54" t="s">
        <v>261</v>
      </c>
      <c r="P51" s="27" t="s">
        <v>315</v>
      </c>
      <c r="Q51" s="27" t="s">
        <v>360</v>
      </c>
      <c r="R51" s="27" t="s">
        <v>403</v>
      </c>
      <c r="S51" s="36"/>
    </row>
    <row r="52" spans="1:19" s="23" customFormat="1" ht="16.5" thickTop="1" x14ac:dyDescent="0.25">
      <c r="A52" s="104" t="s">
        <v>26</v>
      </c>
      <c r="B52" s="105"/>
      <c r="C52" s="105"/>
      <c r="D52" s="105"/>
      <c r="E52" s="105"/>
      <c r="F52" s="105"/>
      <c r="P52" s="36"/>
      <c r="Q52" s="36"/>
      <c r="R52" s="36"/>
      <c r="S52" s="36"/>
    </row>
    <row r="53" spans="1:19" s="23" customFormat="1" x14ac:dyDescent="0.25">
      <c r="A53" s="107" t="s">
        <v>7</v>
      </c>
      <c r="B53" s="108">
        <v>1</v>
      </c>
      <c r="C53" s="108">
        <v>1</v>
      </c>
      <c r="D53" s="108">
        <v>0</v>
      </c>
      <c r="E53" s="108">
        <v>0</v>
      </c>
      <c r="F53" s="108">
        <v>0</v>
      </c>
      <c r="G53" s="108">
        <v>0</v>
      </c>
      <c r="H53" s="189">
        <v>3</v>
      </c>
      <c r="I53" s="194">
        <v>3</v>
      </c>
      <c r="J53" s="114" t="s">
        <v>13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84">
        <v>1</v>
      </c>
      <c r="R53" s="184">
        <v>1</v>
      </c>
      <c r="S53" s="36"/>
    </row>
    <row r="54" spans="1:19" s="23" customFormat="1" x14ac:dyDescent="0.25">
      <c r="A54" s="107" t="s">
        <v>8</v>
      </c>
      <c r="B54" s="108">
        <v>5</v>
      </c>
      <c r="C54" s="108">
        <v>5</v>
      </c>
      <c r="D54" s="108">
        <v>4</v>
      </c>
      <c r="E54" s="108">
        <v>4</v>
      </c>
      <c r="F54" s="108">
        <v>3</v>
      </c>
      <c r="G54" s="108">
        <v>5</v>
      </c>
      <c r="H54" s="189">
        <v>4</v>
      </c>
      <c r="I54" s="194">
        <v>5</v>
      </c>
      <c r="J54" s="107"/>
      <c r="K54" s="106"/>
      <c r="L54" s="106"/>
      <c r="M54" s="106"/>
      <c r="N54" s="106"/>
      <c r="O54" s="106"/>
      <c r="P54" s="106"/>
      <c r="Q54" s="36"/>
      <c r="R54" s="36"/>
      <c r="S54" s="36"/>
    </row>
    <row r="55" spans="1:19" s="23" customFormat="1" x14ac:dyDescent="0.25">
      <c r="A55" s="107" t="s">
        <v>11</v>
      </c>
      <c r="B55" s="108">
        <v>2</v>
      </c>
      <c r="C55" s="108">
        <v>3</v>
      </c>
      <c r="D55" s="108">
        <v>4</v>
      </c>
      <c r="E55" s="108">
        <v>4</v>
      </c>
      <c r="F55" s="108">
        <v>5</v>
      </c>
      <c r="G55" s="108">
        <v>5</v>
      </c>
      <c r="H55" s="189">
        <v>3</v>
      </c>
      <c r="I55" s="194">
        <v>3</v>
      </c>
      <c r="J55" s="114" t="s">
        <v>14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84">
        <v>0</v>
      </c>
      <c r="R55" s="184">
        <v>0</v>
      </c>
      <c r="S55" s="36"/>
    </row>
    <row r="56" spans="1:19" s="23" customFormat="1" x14ac:dyDescent="0.25">
      <c r="A56" s="109"/>
      <c r="B56" s="105"/>
      <c r="C56" s="105"/>
      <c r="D56" s="105"/>
      <c r="E56" s="105"/>
      <c r="F56" s="105"/>
      <c r="G56" s="105"/>
      <c r="Q56" s="36"/>
      <c r="R56" s="36"/>
      <c r="S56" s="36"/>
    </row>
    <row r="57" spans="1:19" s="23" customFormat="1" x14ac:dyDescent="0.25">
      <c r="A57" s="128" t="s">
        <v>27</v>
      </c>
      <c r="B57" s="111"/>
      <c r="C57" s="111"/>
      <c r="D57" s="111"/>
      <c r="E57" s="111"/>
      <c r="F57" s="111"/>
      <c r="G57" s="111"/>
      <c r="J57" s="121" t="s">
        <v>9</v>
      </c>
      <c r="K57" s="106"/>
      <c r="L57" s="106"/>
      <c r="M57" s="106"/>
      <c r="N57" s="106"/>
      <c r="O57" s="106"/>
      <c r="P57" s="106"/>
      <c r="Q57" s="36"/>
      <c r="R57" s="36"/>
      <c r="S57" s="36"/>
    </row>
    <row r="58" spans="1:19" s="23" customFormat="1" x14ac:dyDescent="0.25">
      <c r="A58" s="107" t="s">
        <v>7</v>
      </c>
      <c r="B58" s="113">
        <v>1</v>
      </c>
      <c r="C58" s="113">
        <v>1</v>
      </c>
      <c r="D58" s="113">
        <v>2</v>
      </c>
      <c r="E58" s="113">
        <v>2</v>
      </c>
      <c r="F58" s="113">
        <v>2</v>
      </c>
      <c r="G58" s="113">
        <v>2</v>
      </c>
      <c r="H58" s="189">
        <v>2</v>
      </c>
      <c r="I58" s="189">
        <v>2</v>
      </c>
      <c r="J58" s="107" t="s">
        <v>7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36"/>
      <c r="S58" s="36"/>
    </row>
    <row r="59" spans="1:19" s="23" customFormat="1" x14ac:dyDescent="0.25">
      <c r="A59" s="107" t="s">
        <v>8</v>
      </c>
      <c r="B59" s="113">
        <v>0</v>
      </c>
      <c r="C59" s="113">
        <v>1</v>
      </c>
      <c r="D59" s="113">
        <v>1</v>
      </c>
      <c r="E59" s="113">
        <v>1</v>
      </c>
      <c r="F59" s="113">
        <v>1</v>
      </c>
      <c r="G59" s="113">
        <v>0</v>
      </c>
      <c r="H59" s="189">
        <v>0</v>
      </c>
      <c r="I59" s="189">
        <v>0</v>
      </c>
      <c r="J59" s="107" t="s">
        <v>8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36"/>
      <c r="S59" s="36"/>
    </row>
    <row r="60" spans="1:19" s="23" customFormat="1" x14ac:dyDescent="0.25">
      <c r="A60" s="107" t="s">
        <v>74</v>
      </c>
      <c r="B60" s="113">
        <v>1</v>
      </c>
      <c r="C60" s="113">
        <v>1</v>
      </c>
      <c r="D60" s="113">
        <v>0</v>
      </c>
      <c r="E60" s="113">
        <v>0</v>
      </c>
      <c r="F60" s="113">
        <v>0</v>
      </c>
      <c r="G60" s="113">
        <v>0</v>
      </c>
      <c r="H60" s="189">
        <v>0</v>
      </c>
      <c r="I60" s="189">
        <v>0</v>
      </c>
      <c r="J60" s="107" t="s">
        <v>11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36"/>
      <c r="S60" s="36"/>
    </row>
    <row r="61" spans="1:19" s="23" customFormat="1" x14ac:dyDescent="0.25">
      <c r="A61" s="123" t="s">
        <v>11</v>
      </c>
      <c r="B61" s="113">
        <v>1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89">
        <v>0</v>
      </c>
      <c r="I61" s="189">
        <v>0</v>
      </c>
      <c r="J61" s="107"/>
      <c r="K61" s="105"/>
      <c r="L61" s="105"/>
      <c r="M61" s="105"/>
      <c r="N61" s="105"/>
      <c r="O61" s="105"/>
      <c r="P61" s="105"/>
      <c r="Q61" s="36"/>
      <c r="R61" s="36"/>
      <c r="S61" s="36"/>
    </row>
    <row r="62" spans="1:19" s="23" customFormat="1" x14ac:dyDescent="0.25">
      <c r="A62" s="123" t="s">
        <v>75</v>
      </c>
      <c r="B62" s="113">
        <v>1</v>
      </c>
      <c r="C62" s="113">
        <v>1</v>
      </c>
      <c r="D62" s="113">
        <v>0</v>
      </c>
      <c r="E62" s="113">
        <v>0</v>
      </c>
      <c r="F62" s="113">
        <v>0</v>
      </c>
      <c r="G62" s="113">
        <v>1</v>
      </c>
      <c r="H62" s="189">
        <v>1</v>
      </c>
      <c r="I62" s="189">
        <v>1</v>
      </c>
      <c r="J62" s="114" t="s">
        <v>10</v>
      </c>
      <c r="K62" s="105"/>
      <c r="L62" s="105"/>
      <c r="M62" s="105"/>
      <c r="N62" s="105"/>
      <c r="O62" s="105"/>
      <c r="P62" s="105"/>
      <c r="Q62" s="36"/>
      <c r="R62" s="36"/>
      <c r="S62" s="36"/>
    </row>
    <row r="63" spans="1:19" x14ac:dyDescent="0.25">
      <c r="E63" s="23"/>
      <c r="F63" s="23"/>
      <c r="G63" s="23"/>
      <c r="H63" s="23"/>
      <c r="J63" s="107" t="s">
        <v>7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68">
        <v>1</v>
      </c>
      <c r="R63" s="194">
        <v>1</v>
      </c>
      <c r="S63" s="28"/>
    </row>
    <row r="64" spans="1:19" x14ac:dyDescent="0.25">
      <c r="A64" s="112" t="s">
        <v>6</v>
      </c>
      <c r="B64" s="105"/>
      <c r="C64" s="105"/>
      <c r="D64" s="105"/>
      <c r="E64" s="105"/>
      <c r="F64" s="105"/>
      <c r="G64" s="105"/>
      <c r="H64" s="23"/>
      <c r="J64" s="107" t="s">
        <v>8</v>
      </c>
      <c r="K64" s="108">
        <v>3</v>
      </c>
      <c r="L64" s="108">
        <v>4</v>
      </c>
      <c r="M64" s="108">
        <v>4</v>
      </c>
      <c r="N64" s="108">
        <v>4</v>
      </c>
      <c r="O64" s="108">
        <v>6</v>
      </c>
      <c r="P64" s="108">
        <v>6</v>
      </c>
      <c r="Q64" s="185">
        <v>3</v>
      </c>
      <c r="R64" s="194">
        <v>4</v>
      </c>
    </row>
    <row r="65" spans="1:18" x14ac:dyDescent="0.25">
      <c r="A65" s="107" t="s">
        <v>7</v>
      </c>
      <c r="B65" s="108">
        <v>0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5"/>
      <c r="J65" s="107" t="s">
        <v>11</v>
      </c>
      <c r="K65" s="108">
        <v>19</v>
      </c>
      <c r="L65" s="108">
        <v>23</v>
      </c>
      <c r="M65" s="108">
        <v>20</v>
      </c>
      <c r="N65" s="108">
        <v>20</v>
      </c>
      <c r="O65" s="108">
        <v>20</v>
      </c>
      <c r="P65" s="108">
        <v>20</v>
      </c>
      <c r="Q65" s="185">
        <v>20</v>
      </c>
      <c r="R65" s="194">
        <v>21</v>
      </c>
    </row>
    <row r="66" spans="1:18" x14ac:dyDescent="0.25">
      <c r="A66" s="107" t="s">
        <v>8</v>
      </c>
      <c r="B66" s="108">
        <v>0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5"/>
      <c r="J66" s="107" t="s">
        <v>20</v>
      </c>
      <c r="K66" s="108">
        <v>12</v>
      </c>
      <c r="L66" s="108">
        <v>9</v>
      </c>
      <c r="M66" s="108">
        <v>11</v>
      </c>
      <c r="N66" s="108">
        <v>11</v>
      </c>
      <c r="O66" s="108">
        <v>12</v>
      </c>
      <c r="P66" s="108">
        <v>13</v>
      </c>
      <c r="Q66" s="185">
        <v>13</v>
      </c>
      <c r="R66" s="185">
        <v>12</v>
      </c>
    </row>
    <row r="67" spans="1:18" x14ac:dyDescent="0.25">
      <c r="A67" s="107" t="s">
        <v>11</v>
      </c>
      <c r="B67" s="108">
        <v>0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5"/>
      <c r="J67" s="132"/>
      <c r="K67" s="111"/>
      <c r="L67" s="111"/>
      <c r="M67" s="111"/>
      <c r="N67" s="111"/>
      <c r="O67" s="111"/>
      <c r="P67" s="111"/>
    </row>
    <row r="68" spans="1:18" x14ac:dyDescent="0.25">
      <c r="A68" s="109"/>
      <c r="B68" s="105"/>
      <c r="C68" s="105"/>
      <c r="D68" s="105"/>
      <c r="E68" s="106"/>
      <c r="F68" s="106"/>
      <c r="I68" s="207"/>
      <c r="J68" s="114" t="s">
        <v>29</v>
      </c>
      <c r="K68" s="108">
        <v>18</v>
      </c>
      <c r="L68" s="108">
        <v>17</v>
      </c>
      <c r="M68" s="108">
        <v>13</v>
      </c>
      <c r="N68" s="108">
        <v>19</v>
      </c>
      <c r="O68" s="108">
        <v>21</v>
      </c>
      <c r="P68" s="108">
        <v>24</v>
      </c>
      <c r="Q68" s="185">
        <v>33</v>
      </c>
      <c r="R68" s="185">
        <v>22</v>
      </c>
    </row>
    <row r="69" spans="1:18" x14ac:dyDescent="0.25">
      <c r="A69" s="115" t="s">
        <v>77</v>
      </c>
      <c r="B69" s="149"/>
      <c r="C69" s="149"/>
      <c r="D69" s="149"/>
      <c r="E69" s="149"/>
      <c r="F69" s="149"/>
      <c r="G69" s="2"/>
      <c r="H69" s="124"/>
      <c r="I69" s="111"/>
      <c r="J69" s="111"/>
      <c r="K69" s="111"/>
      <c r="M69" s="35"/>
    </row>
    <row r="70" spans="1:18" x14ac:dyDescent="0.25">
      <c r="A70" s="116"/>
      <c r="B70" s="191" t="s">
        <v>219</v>
      </c>
      <c r="C70" s="191" t="s">
        <v>261</v>
      </c>
      <c r="D70" s="192" t="s">
        <v>30</v>
      </c>
      <c r="E70" s="190">
        <v>2017</v>
      </c>
      <c r="F70" s="190">
        <v>2018</v>
      </c>
      <c r="G70" s="187" t="s">
        <v>30</v>
      </c>
      <c r="H70" s="188">
        <v>2018</v>
      </c>
      <c r="I70" s="188">
        <v>2019</v>
      </c>
      <c r="J70" s="187" t="s">
        <v>30</v>
      </c>
      <c r="K70" s="188">
        <v>2020</v>
      </c>
      <c r="L70" s="187" t="s">
        <v>30</v>
      </c>
      <c r="M70" s="35"/>
    </row>
    <row r="71" spans="1:18" x14ac:dyDescent="0.25">
      <c r="A71" s="124" t="s">
        <v>31</v>
      </c>
      <c r="B71" s="113">
        <v>0</v>
      </c>
      <c r="C71" s="113">
        <v>0</v>
      </c>
      <c r="D71" s="150">
        <v>0</v>
      </c>
      <c r="E71" s="113">
        <v>0</v>
      </c>
      <c r="F71" s="67">
        <v>0</v>
      </c>
      <c r="G71" s="150" t="s">
        <v>357</v>
      </c>
      <c r="H71" s="67">
        <v>0</v>
      </c>
      <c r="I71" s="67">
        <v>0</v>
      </c>
      <c r="J71" s="150" t="s">
        <v>357</v>
      </c>
      <c r="K71" s="67">
        <v>0</v>
      </c>
      <c r="L71" s="150" t="s">
        <v>357</v>
      </c>
      <c r="M71" s="35"/>
    </row>
    <row r="72" spans="1:18" x14ac:dyDescent="0.25">
      <c r="A72" s="124" t="s">
        <v>32</v>
      </c>
      <c r="B72" s="113">
        <v>10</v>
      </c>
      <c r="C72" s="113">
        <v>10</v>
      </c>
      <c r="D72" s="150">
        <f>(C72-B72)/B72</f>
        <v>0</v>
      </c>
      <c r="E72" s="113">
        <v>10</v>
      </c>
      <c r="F72" s="67">
        <v>11</v>
      </c>
      <c r="G72" s="150">
        <f>(F72-E72)/E72</f>
        <v>0.1</v>
      </c>
      <c r="H72" s="67">
        <v>11</v>
      </c>
      <c r="I72" s="67">
        <v>11</v>
      </c>
      <c r="J72" s="150">
        <f>(I72-H72)/H72</f>
        <v>0</v>
      </c>
      <c r="K72" s="67">
        <v>12</v>
      </c>
      <c r="L72" s="150">
        <f>(K72-I72)/I72</f>
        <v>9.0909090909090912E-2</v>
      </c>
      <c r="M72" s="35"/>
    </row>
    <row r="73" spans="1:18" x14ac:dyDescent="0.25">
      <c r="A73" s="124" t="s">
        <v>76</v>
      </c>
      <c r="B73" s="113">
        <v>1</v>
      </c>
      <c r="C73" s="113">
        <v>1</v>
      </c>
      <c r="D73" s="150">
        <f>(C73-B73)/B73</f>
        <v>0</v>
      </c>
      <c r="E73" s="113">
        <v>1</v>
      </c>
      <c r="F73" s="113">
        <v>1</v>
      </c>
      <c r="G73" s="150">
        <f>(F73-E73)/E73</f>
        <v>0</v>
      </c>
      <c r="H73" s="113">
        <v>1</v>
      </c>
      <c r="I73" s="193">
        <v>1</v>
      </c>
      <c r="J73" s="150">
        <f>(I73-H73)/H73</f>
        <v>0</v>
      </c>
      <c r="K73" s="193">
        <v>1</v>
      </c>
      <c r="L73" s="150">
        <f>(K73-I73)/I73</f>
        <v>0</v>
      </c>
    </row>
    <row r="74" spans="1:18" x14ac:dyDescent="0.25">
      <c r="A74" s="68" t="s">
        <v>153</v>
      </c>
      <c r="B74" s="7"/>
      <c r="C74" s="7"/>
      <c r="D74" s="7"/>
      <c r="E74" s="2"/>
      <c r="F74" s="2"/>
      <c r="G74" s="2"/>
      <c r="H74" s="2"/>
    </row>
    <row r="76" spans="1:18" ht="15.6" customHeight="1" x14ac:dyDescent="0.25">
      <c r="A76" s="210" t="s">
        <v>404</v>
      </c>
      <c r="B76" s="210"/>
      <c r="C76" s="210"/>
      <c r="D76" s="210"/>
      <c r="E76" s="210"/>
      <c r="F76" s="210"/>
    </row>
    <row r="77" spans="1:18" x14ac:dyDescent="0.25">
      <c r="A77" s="210"/>
      <c r="B77" s="210"/>
      <c r="C77" s="210"/>
      <c r="D77" s="210"/>
      <c r="E77" s="210"/>
      <c r="F77" s="210"/>
    </row>
    <row r="78" spans="1:18" ht="15.6" customHeight="1" x14ac:dyDescent="0.25">
      <c r="A78" s="125"/>
      <c r="B78" s="125"/>
      <c r="C78" s="125"/>
      <c r="D78" s="125"/>
      <c r="E78" s="125"/>
      <c r="F78" s="125"/>
      <c r="I78" s="43"/>
    </row>
    <row r="79" spans="1:18" ht="25.15" customHeight="1" x14ac:dyDescent="0.25">
      <c r="A79" s="120" t="s">
        <v>94</v>
      </c>
      <c r="B79" s="212" t="s">
        <v>96</v>
      </c>
      <c r="C79" s="213"/>
      <c r="D79" s="212" t="s">
        <v>38</v>
      </c>
      <c r="E79" s="213"/>
      <c r="F79" s="70"/>
      <c r="I79" s="43"/>
    </row>
    <row r="80" spans="1:18" x14ac:dyDescent="0.25">
      <c r="A80" s="71"/>
      <c r="B80" s="72"/>
      <c r="C80" s="73"/>
      <c r="D80" s="72"/>
      <c r="E80" s="73"/>
      <c r="F80" s="73" t="s">
        <v>4</v>
      </c>
      <c r="I80" s="43"/>
    </row>
    <row r="81" spans="1:9" ht="31.5" customHeight="1" x14ac:dyDescent="0.25">
      <c r="A81" s="74"/>
      <c r="B81" s="197" t="s">
        <v>39</v>
      </c>
      <c r="C81" s="197" t="s">
        <v>40</v>
      </c>
      <c r="D81" s="197" t="s">
        <v>39</v>
      </c>
      <c r="E81" s="197" t="s">
        <v>41</v>
      </c>
      <c r="F81" s="197" t="s">
        <v>39</v>
      </c>
      <c r="I81" s="43"/>
    </row>
    <row r="82" spans="1:9" x14ac:dyDescent="0.25">
      <c r="A82" s="87" t="s">
        <v>49</v>
      </c>
      <c r="B82" s="198">
        <v>6945</v>
      </c>
      <c r="C82" s="181">
        <f>B82/F82</f>
        <v>0.92452076677316297</v>
      </c>
      <c r="D82" s="182">
        <v>567</v>
      </c>
      <c r="E82" s="181">
        <f>D82/F82</f>
        <v>7.5479233226837056E-2</v>
      </c>
      <c r="F82" s="90">
        <f>SUM(B82,D82)</f>
        <v>7512</v>
      </c>
      <c r="I82" s="43"/>
    </row>
    <row r="83" spans="1:9" x14ac:dyDescent="0.25">
      <c r="A83" s="87" t="s">
        <v>62</v>
      </c>
      <c r="B83" s="198">
        <v>2615</v>
      </c>
      <c r="C83" s="181">
        <f>B83/F83</f>
        <v>0.91051532033426186</v>
      </c>
      <c r="D83" s="182">
        <v>257</v>
      </c>
      <c r="E83" s="181">
        <f>D83/F83</f>
        <v>8.9484679665738157E-2</v>
      </c>
      <c r="F83" s="90">
        <f>SUM(B83,D83)</f>
        <v>2872</v>
      </c>
      <c r="I83" s="43"/>
    </row>
    <row r="84" spans="1:9" x14ac:dyDescent="0.25">
      <c r="A84" s="95"/>
      <c r="B84" s="97"/>
      <c r="C84" s="98"/>
      <c r="D84" s="97"/>
      <c r="E84" s="98"/>
      <c r="F84" s="196"/>
      <c r="I84" s="43"/>
    </row>
    <row r="85" spans="1:9" x14ac:dyDescent="0.25">
      <c r="A85" s="87" t="s">
        <v>51</v>
      </c>
      <c r="B85" s="88">
        <f>SUM(B82:B83)</f>
        <v>9560</v>
      </c>
      <c r="C85" s="89">
        <f>B85/F85</f>
        <v>0.9206471494607088</v>
      </c>
      <c r="D85" s="88">
        <f>SUM(F85-B85)</f>
        <v>824</v>
      </c>
      <c r="E85" s="89">
        <f>D85/F85</f>
        <v>7.9352850539291211E-2</v>
      </c>
      <c r="F85" s="90">
        <f>SUM(F82:F83)</f>
        <v>10384</v>
      </c>
      <c r="I85" s="43"/>
    </row>
    <row r="86" spans="1:9" x14ac:dyDescent="0.25">
      <c r="A86" s="126"/>
      <c r="B86" s="126"/>
      <c r="C86" s="126"/>
      <c r="D86" s="126"/>
      <c r="E86" s="126"/>
      <c r="F86" s="126"/>
      <c r="I86" s="43"/>
    </row>
    <row r="87" spans="1:9" x14ac:dyDescent="0.25">
      <c r="A87" s="127" t="s">
        <v>95</v>
      </c>
      <c r="I87" s="43"/>
    </row>
    <row r="88" spans="1:9" x14ac:dyDescent="0.25">
      <c r="A88" s="127" t="s">
        <v>97</v>
      </c>
      <c r="B88" s="126"/>
      <c r="C88" s="126"/>
      <c r="D88" s="126"/>
      <c r="E88" s="126"/>
      <c r="F88" s="126"/>
      <c r="I88" s="43"/>
    </row>
    <row r="89" spans="1:9" x14ac:dyDescent="0.25">
      <c r="A89" s="127"/>
      <c r="I89" s="43"/>
    </row>
    <row r="90" spans="1:9" x14ac:dyDescent="0.25">
      <c r="A90" s="127"/>
      <c r="B90" s="126"/>
      <c r="C90" s="126"/>
      <c r="D90" s="126"/>
      <c r="E90" s="126"/>
      <c r="F90" s="126"/>
      <c r="I90" s="43"/>
    </row>
    <row r="91" spans="1:9" x14ac:dyDescent="0.25">
      <c r="I91" s="43"/>
    </row>
    <row r="92" spans="1:9" x14ac:dyDescent="0.25">
      <c r="B92" s="126"/>
      <c r="C92" s="126"/>
      <c r="D92" s="126"/>
      <c r="E92" s="126"/>
      <c r="F92" s="126"/>
      <c r="I92" s="43"/>
    </row>
    <row r="93" spans="1:9" x14ac:dyDescent="0.25">
      <c r="I93" s="43"/>
    </row>
    <row r="94" spans="1:9" x14ac:dyDescent="0.25">
      <c r="B94" s="43"/>
      <c r="C94" s="43"/>
      <c r="D94" s="43"/>
      <c r="I94" s="43"/>
    </row>
    <row r="95" spans="1:9" x14ac:dyDescent="0.25">
      <c r="B95" s="43"/>
      <c r="C95" s="43"/>
      <c r="D95" s="43"/>
      <c r="I95" s="43"/>
    </row>
    <row r="96" spans="1:9" x14ac:dyDescent="0.25">
      <c r="B96" s="43"/>
      <c r="C96" s="43"/>
      <c r="D96" s="43"/>
      <c r="I96" s="43"/>
    </row>
    <row r="97" spans="2:9" x14ac:dyDescent="0.25">
      <c r="B97" s="43"/>
      <c r="C97" s="43"/>
      <c r="D97" s="43"/>
      <c r="I97" s="43"/>
    </row>
    <row r="98" spans="2:9" x14ac:dyDescent="0.25">
      <c r="B98" s="43"/>
      <c r="C98" s="43"/>
      <c r="D98" s="43"/>
      <c r="I98" s="43"/>
    </row>
    <row r="99" spans="2:9" x14ac:dyDescent="0.25">
      <c r="B99" s="43"/>
      <c r="C99" s="43"/>
      <c r="D99" s="43"/>
      <c r="I99" s="43"/>
    </row>
    <row r="100" spans="2:9" x14ac:dyDescent="0.25">
      <c r="B100" s="43"/>
      <c r="C100" s="43"/>
      <c r="D100" s="43"/>
      <c r="I100" s="43"/>
    </row>
    <row r="101" spans="2:9" x14ac:dyDescent="0.25">
      <c r="B101" s="43"/>
      <c r="C101" s="43"/>
      <c r="D101" s="43"/>
      <c r="I101" s="43"/>
    </row>
    <row r="102" spans="2:9" x14ac:dyDescent="0.25">
      <c r="B102" s="43"/>
      <c r="C102" s="43"/>
      <c r="D102" s="43"/>
      <c r="I102" s="43"/>
    </row>
    <row r="103" spans="2:9" x14ac:dyDescent="0.25">
      <c r="B103" s="43"/>
      <c r="C103" s="43"/>
      <c r="D103" s="43"/>
      <c r="I103" s="43"/>
    </row>
    <row r="104" spans="2:9" x14ac:dyDescent="0.25">
      <c r="B104" s="43"/>
      <c r="C104" s="43"/>
      <c r="D104" s="43"/>
      <c r="I104" s="43"/>
    </row>
    <row r="105" spans="2:9" x14ac:dyDescent="0.25">
      <c r="B105" s="43"/>
      <c r="C105" s="43"/>
      <c r="D105" s="43"/>
      <c r="I105" s="43"/>
    </row>
    <row r="106" spans="2:9" x14ac:dyDescent="0.25">
      <c r="B106" s="43"/>
      <c r="C106" s="43"/>
      <c r="D106" s="43"/>
      <c r="I106" s="43"/>
    </row>
    <row r="107" spans="2:9" x14ac:dyDescent="0.25">
      <c r="B107" s="43"/>
      <c r="C107" s="43"/>
      <c r="D107" s="43"/>
      <c r="I107" s="43"/>
    </row>
    <row r="108" spans="2:9" x14ac:dyDescent="0.25">
      <c r="B108" s="43"/>
      <c r="C108" s="43"/>
      <c r="D108" s="43"/>
      <c r="I108" s="43"/>
    </row>
    <row r="109" spans="2:9" x14ac:dyDescent="0.25">
      <c r="B109" s="43"/>
      <c r="C109" s="43"/>
      <c r="D109" s="43"/>
      <c r="I109" s="43"/>
    </row>
    <row r="110" spans="2:9" x14ac:dyDescent="0.25">
      <c r="B110" s="43"/>
      <c r="C110" s="43"/>
      <c r="D110" s="43"/>
      <c r="I110" s="43"/>
    </row>
    <row r="111" spans="2:9" x14ac:dyDescent="0.25">
      <c r="B111" s="43"/>
      <c r="C111" s="43"/>
      <c r="D111" s="43"/>
      <c r="I111" s="43"/>
    </row>
    <row r="112" spans="2:9" x14ac:dyDescent="0.25">
      <c r="B112" s="43"/>
      <c r="C112" s="43"/>
      <c r="D112" s="43"/>
      <c r="I112" s="43"/>
    </row>
    <row r="113" spans="2:9" x14ac:dyDescent="0.25">
      <c r="B113" s="43"/>
      <c r="C113" s="43"/>
      <c r="D113" s="43"/>
      <c r="I113" s="43"/>
    </row>
    <row r="114" spans="2:9" x14ac:dyDescent="0.25">
      <c r="B114" s="43"/>
      <c r="C114" s="43"/>
      <c r="D114" s="43"/>
      <c r="I114" s="43"/>
    </row>
    <row r="115" spans="2:9" x14ac:dyDescent="0.25">
      <c r="B115" s="43"/>
      <c r="C115" s="43"/>
      <c r="D115" s="43"/>
      <c r="I115" s="43"/>
    </row>
    <row r="116" spans="2:9" x14ac:dyDescent="0.25">
      <c r="B116" s="43"/>
      <c r="C116" s="43"/>
      <c r="D116" s="43"/>
      <c r="I116" s="43"/>
    </row>
    <row r="117" spans="2:9" x14ac:dyDescent="0.25">
      <c r="B117" s="43"/>
      <c r="C117" s="43"/>
      <c r="D117" s="43"/>
      <c r="I117" s="43"/>
    </row>
  </sheetData>
  <mergeCells count="5">
    <mergeCell ref="A1:L1"/>
    <mergeCell ref="A2:L2"/>
    <mergeCell ref="A76:F77"/>
    <mergeCell ref="B79:C79"/>
    <mergeCell ref="D79:E79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7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6.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0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20" ht="18" x14ac:dyDescent="0.25">
      <c r="A4" s="21" t="s">
        <v>0</v>
      </c>
      <c r="B4" s="22" t="s">
        <v>35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7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27" t="s">
        <v>315</v>
      </c>
      <c r="S6" s="27" t="s">
        <v>360</v>
      </c>
      <c r="T6" s="27" t="s">
        <v>403</v>
      </c>
    </row>
    <row r="7" spans="1:20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28"/>
      <c r="K7" s="133" t="s">
        <v>91</v>
      </c>
      <c r="L7" s="7"/>
      <c r="M7" s="2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15">
        <v>730</v>
      </c>
      <c r="C8" s="15">
        <v>777</v>
      </c>
      <c r="D8" s="15">
        <v>750</v>
      </c>
      <c r="E8" s="15">
        <v>1129</v>
      </c>
      <c r="F8" s="15">
        <v>1354</v>
      </c>
      <c r="G8" s="15">
        <v>1241</v>
      </c>
      <c r="H8" s="15">
        <v>1299</v>
      </c>
      <c r="I8" s="168">
        <v>1468</v>
      </c>
      <c r="J8" s="168">
        <v>1474</v>
      </c>
      <c r="K8" s="66" t="s">
        <v>1</v>
      </c>
      <c r="L8" s="15">
        <v>569</v>
      </c>
      <c r="M8" s="15">
        <v>613</v>
      </c>
      <c r="N8" s="15">
        <v>622</v>
      </c>
      <c r="O8" s="15">
        <v>918</v>
      </c>
      <c r="P8" s="15">
        <v>1073</v>
      </c>
      <c r="Q8" s="15">
        <v>1030</v>
      </c>
      <c r="R8" s="15">
        <v>1050</v>
      </c>
      <c r="S8" s="168">
        <v>1206</v>
      </c>
      <c r="T8" s="168">
        <v>1180</v>
      </c>
    </row>
    <row r="9" spans="1:20" x14ac:dyDescent="0.25">
      <c r="A9" s="2" t="s">
        <v>2</v>
      </c>
      <c r="B9" s="15">
        <v>240</v>
      </c>
      <c r="C9" s="15">
        <v>315</v>
      </c>
      <c r="D9" s="15">
        <v>292</v>
      </c>
      <c r="E9" s="15">
        <v>284</v>
      </c>
      <c r="F9" s="15">
        <v>311</v>
      </c>
      <c r="G9" s="15">
        <v>295</v>
      </c>
      <c r="H9" s="15">
        <v>251</v>
      </c>
      <c r="I9" s="168">
        <v>208</v>
      </c>
      <c r="J9" s="168">
        <v>196</v>
      </c>
      <c r="K9" s="66" t="s">
        <v>2</v>
      </c>
      <c r="L9" s="15">
        <v>172</v>
      </c>
      <c r="M9" s="15">
        <v>212</v>
      </c>
      <c r="N9" s="15">
        <v>219</v>
      </c>
      <c r="O9" s="15">
        <v>218</v>
      </c>
      <c r="P9" s="15">
        <v>243</v>
      </c>
      <c r="Q9" s="15">
        <v>212</v>
      </c>
      <c r="R9" s="15">
        <v>190</v>
      </c>
      <c r="S9" s="168">
        <v>133</v>
      </c>
      <c r="T9" s="168">
        <v>115</v>
      </c>
    </row>
    <row r="10" spans="1:20" x14ac:dyDescent="0.25">
      <c r="A10" s="2" t="s">
        <v>5</v>
      </c>
      <c r="B10" s="15">
        <v>0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168">
        <v>2</v>
      </c>
      <c r="J10" s="168">
        <v>1</v>
      </c>
      <c r="K10" s="66" t="s">
        <v>5</v>
      </c>
      <c r="L10" s="15">
        <v>0</v>
      </c>
      <c r="M10" s="15">
        <v>0</v>
      </c>
      <c r="N10" s="15">
        <v>0</v>
      </c>
      <c r="O10" s="15">
        <v>1</v>
      </c>
      <c r="P10" s="15">
        <v>0</v>
      </c>
      <c r="Q10" s="15">
        <v>0</v>
      </c>
      <c r="R10" s="15">
        <v>0</v>
      </c>
      <c r="S10" s="168">
        <v>0</v>
      </c>
      <c r="T10" s="168">
        <v>0</v>
      </c>
    </row>
    <row r="11" spans="1:20" x14ac:dyDescent="0.25">
      <c r="A11" s="2" t="s">
        <v>3</v>
      </c>
      <c r="B11" s="15">
        <v>107</v>
      </c>
      <c r="C11" s="15">
        <v>109</v>
      </c>
      <c r="D11" s="15">
        <v>96</v>
      </c>
      <c r="E11" s="15">
        <v>92</v>
      </c>
      <c r="F11" s="15">
        <v>96</v>
      </c>
      <c r="G11" s="15">
        <v>88</v>
      </c>
      <c r="H11" s="15">
        <v>116</v>
      </c>
      <c r="I11" s="168">
        <v>93</v>
      </c>
      <c r="J11" s="168">
        <v>57</v>
      </c>
      <c r="K11" s="66" t="s">
        <v>3</v>
      </c>
      <c r="L11" s="15">
        <v>70</v>
      </c>
      <c r="M11" s="15">
        <v>79</v>
      </c>
      <c r="N11" s="15">
        <v>65</v>
      </c>
      <c r="O11" s="15">
        <v>62</v>
      </c>
      <c r="P11" s="15">
        <v>72</v>
      </c>
      <c r="Q11" s="15">
        <v>64</v>
      </c>
      <c r="R11" s="15">
        <v>75</v>
      </c>
      <c r="S11" s="168">
        <v>54</v>
      </c>
      <c r="T11" s="168">
        <v>34</v>
      </c>
    </row>
    <row r="12" spans="1:20" x14ac:dyDescent="0.25">
      <c r="A12" s="30" t="s">
        <v>4</v>
      </c>
      <c r="B12" s="13">
        <f t="shared" ref="B12:F12" si="0">SUM(B8:B11)</f>
        <v>1077</v>
      </c>
      <c r="C12" s="13">
        <f t="shared" si="0"/>
        <v>1201</v>
      </c>
      <c r="D12" s="13">
        <f t="shared" si="0"/>
        <v>1138</v>
      </c>
      <c r="E12" s="13">
        <f t="shared" si="0"/>
        <v>1506</v>
      </c>
      <c r="F12" s="13">
        <f t="shared" si="0"/>
        <v>1761</v>
      </c>
      <c r="G12" s="13">
        <f t="shared" ref="G12:J12" si="1">SUM(G8:G11)</f>
        <v>1624</v>
      </c>
      <c r="H12" s="13">
        <f t="shared" si="1"/>
        <v>1666</v>
      </c>
      <c r="I12" s="13">
        <f t="shared" si="1"/>
        <v>1771</v>
      </c>
      <c r="J12" s="13">
        <f t="shared" si="1"/>
        <v>1728</v>
      </c>
      <c r="K12" s="134" t="s">
        <v>4</v>
      </c>
      <c r="L12" s="13">
        <f t="shared" ref="L12:P12" si="2">SUM(L8:L11)</f>
        <v>811</v>
      </c>
      <c r="M12" s="13">
        <f t="shared" si="2"/>
        <v>904</v>
      </c>
      <c r="N12" s="13">
        <f t="shared" si="2"/>
        <v>906</v>
      </c>
      <c r="O12" s="13">
        <f t="shared" si="2"/>
        <v>1199</v>
      </c>
      <c r="P12" s="13">
        <f t="shared" si="2"/>
        <v>1388</v>
      </c>
      <c r="Q12" s="13">
        <f t="shared" ref="Q12:T12" si="3">SUM(Q8:Q11)</f>
        <v>1306</v>
      </c>
      <c r="R12" s="13">
        <f t="shared" si="3"/>
        <v>1315</v>
      </c>
      <c r="S12" s="13">
        <f t="shared" si="3"/>
        <v>1393</v>
      </c>
      <c r="T12" s="13">
        <f t="shared" si="3"/>
        <v>1329</v>
      </c>
    </row>
    <row r="13" spans="1:20" x14ac:dyDescent="0.25">
      <c r="A13" s="2"/>
      <c r="B13" s="7"/>
      <c r="C13" s="12"/>
      <c r="D13" s="32"/>
      <c r="E13" s="2"/>
      <c r="F13" s="2"/>
      <c r="G13" s="2"/>
      <c r="H13" s="2"/>
      <c r="I13" s="2"/>
      <c r="J13" s="2"/>
      <c r="K13" s="135"/>
      <c r="L13" s="33"/>
      <c r="M13" s="34"/>
      <c r="N13" s="33"/>
      <c r="O13" s="7"/>
      <c r="P13" s="7"/>
      <c r="Q13" s="7"/>
      <c r="R13" s="28"/>
      <c r="S13" s="28"/>
      <c r="T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27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27" t="s">
        <v>315</v>
      </c>
      <c r="S14" s="27" t="s">
        <v>360</v>
      </c>
      <c r="T14" s="27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36"/>
      <c r="M15" s="7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15">
        <v>1016</v>
      </c>
      <c r="C16" s="15">
        <v>1021</v>
      </c>
      <c r="D16" s="15">
        <v>1052</v>
      </c>
      <c r="E16" s="15">
        <v>1153</v>
      </c>
      <c r="F16" s="15">
        <v>1286</v>
      </c>
      <c r="G16" s="15">
        <v>1321</v>
      </c>
      <c r="H16" s="15">
        <v>1496</v>
      </c>
      <c r="I16" s="194">
        <v>1537</v>
      </c>
      <c r="J16" s="194">
        <v>1589</v>
      </c>
      <c r="K16" s="137" t="s">
        <v>1</v>
      </c>
      <c r="L16" s="15">
        <v>7</v>
      </c>
      <c r="M16" s="15">
        <v>7</v>
      </c>
      <c r="N16" s="15">
        <v>7</v>
      </c>
      <c r="O16" s="15">
        <v>7</v>
      </c>
      <c r="P16" s="15">
        <v>6</v>
      </c>
      <c r="Q16" s="15">
        <v>8</v>
      </c>
      <c r="R16" s="15">
        <v>6</v>
      </c>
      <c r="S16" s="194">
        <v>7</v>
      </c>
      <c r="T16" s="194">
        <v>7</v>
      </c>
    </row>
    <row r="17" spans="1:25" s="23" customFormat="1" ht="15" customHeight="1" x14ac:dyDescent="0.25">
      <c r="A17" s="7" t="s">
        <v>2</v>
      </c>
      <c r="B17" s="15">
        <v>231</v>
      </c>
      <c r="C17" s="15">
        <v>224</v>
      </c>
      <c r="D17" s="15">
        <v>252</v>
      </c>
      <c r="E17" s="15">
        <v>257</v>
      </c>
      <c r="F17" s="15">
        <v>268</v>
      </c>
      <c r="G17" s="15">
        <v>230</v>
      </c>
      <c r="H17" s="15">
        <v>209</v>
      </c>
      <c r="I17" s="194">
        <v>184</v>
      </c>
      <c r="J17" s="194">
        <v>190</v>
      </c>
      <c r="K17" s="137" t="s">
        <v>2</v>
      </c>
      <c r="L17" s="15">
        <v>8</v>
      </c>
      <c r="M17" s="15">
        <v>10</v>
      </c>
      <c r="N17" s="15">
        <v>11</v>
      </c>
      <c r="O17" s="15">
        <v>10</v>
      </c>
      <c r="P17" s="15">
        <v>10</v>
      </c>
      <c r="Q17" s="15">
        <v>10</v>
      </c>
      <c r="R17" s="15">
        <v>11</v>
      </c>
      <c r="S17" s="194">
        <v>10</v>
      </c>
      <c r="T17" s="194">
        <v>10</v>
      </c>
    </row>
    <row r="18" spans="1:25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0</v>
      </c>
      <c r="I18" s="194">
        <v>0</v>
      </c>
      <c r="J18" s="189">
        <v>0</v>
      </c>
      <c r="K18" s="137" t="s">
        <v>5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89">
        <v>0</v>
      </c>
      <c r="T18" s="189">
        <v>0</v>
      </c>
    </row>
    <row r="19" spans="1:25" s="23" customFormat="1" ht="14.1" customHeight="1" x14ac:dyDescent="0.25">
      <c r="A19" s="7" t="s">
        <v>3</v>
      </c>
      <c r="B19" s="15">
        <v>134</v>
      </c>
      <c r="C19" s="15">
        <v>142</v>
      </c>
      <c r="D19" s="15">
        <v>121</v>
      </c>
      <c r="E19" s="15">
        <v>122</v>
      </c>
      <c r="F19" s="15">
        <v>117</v>
      </c>
      <c r="G19" s="15">
        <v>129</v>
      </c>
      <c r="H19" s="15">
        <v>145</v>
      </c>
      <c r="I19" s="194">
        <v>138</v>
      </c>
      <c r="J19" s="194">
        <v>130</v>
      </c>
      <c r="K19" s="137" t="s">
        <v>3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8</v>
      </c>
      <c r="R19" s="15">
        <v>8</v>
      </c>
      <c r="S19" s="184">
        <v>8</v>
      </c>
      <c r="T19" s="194">
        <v>8</v>
      </c>
    </row>
    <row r="20" spans="1:25" s="23" customFormat="1" ht="14.1" customHeight="1" x14ac:dyDescent="0.25">
      <c r="A20" s="12" t="s">
        <v>4</v>
      </c>
      <c r="B20" s="13">
        <f t="shared" ref="B20:F20" si="4">SUM(B16:B19)</f>
        <v>1381</v>
      </c>
      <c r="C20" s="13">
        <f t="shared" si="4"/>
        <v>1387</v>
      </c>
      <c r="D20" s="13">
        <f t="shared" si="4"/>
        <v>1425</v>
      </c>
      <c r="E20" s="13">
        <f t="shared" si="4"/>
        <v>1533</v>
      </c>
      <c r="F20" s="13">
        <f t="shared" si="4"/>
        <v>1671</v>
      </c>
      <c r="G20" s="13">
        <f t="shared" ref="G20" si="5">SUM(G16:G19)</f>
        <v>1680</v>
      </c>
      <c r="H20" s="13">
        <f>SUM(H16:H19)</f>
        <v>1850</v>
      </c>
      <c r="I20" s="13">
        <f>SUM(I16:I19)</f>
        <v>1859</v>
      </c>
      <c r="J20" s="13">
        <f>SUM(J16:J19)</f>
        <v>1909</v>
      </c>
      <c r="K20" s="140" t="s">
        <v>4</v>
      </c>
      <c r="L20" s="13">
        <f t="shared" ref="L20:P20" si="6">SUM(L16:L19)</f>
        <v>22</v>
      </c>
      <c r="M20" s="13">
        <f t="shared" si="6"/>
        <v>24</v>
      </c>
      <c r="N20" s="13">
        <f t="shared" si="6"/>
        <v>25</v>
      </c>
      <c r="O20" s="13">
        <f t="shared" si="6"/>
        <v>24</v>
      </c>
      <c r="P20" s="13">
        <f t="shared" si="6"/>
        <v>23</v>
      </c>
      <c r="Q20" s="13">
        <f t="shared" ref="Q20" si="7">SUM(Q16:Q19)</f>
        <v>26</v>
      </c>
      <c r="R20" s="13">
        <f>SUM(R16:R19)</f>
        <v>25</v>
      </c>
      <c r="S20" s="13">
        <f>SUM(S16:S19)</f>
        <v>25</v>
      </c>
      <c r="T20" s="13">
        <f>SUM(T16:T19)</f>
        <v>25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>
        <v>28</v>
      </c>
      <c r="C25" s="15">
        <v>60</v>
      </c>
      <c r="D25" s="15">
        <v>87</v>
      </c>
      <c r="E25" s="15">
        <v>23</v>
      </c>
      <c r="F25" s="15">
        <v>46</v>
      </c>
      <c r="G25" s="15">
        <v>105</v>
      </c>
      <c r="H25" s="15">
        <v>12</v>
      </c>
      <c r="I25" s="15">
        <v>59</v>
      </c>
      <c r="J25" s="15">
        <v>91</v>
      </c>
      <c r="K25" s="15">
        <v>16</v>
      </c>
      <c r="L25" s="15">
        <v>63</v>
      </c>
      <c r="M25" s="15">
        <v>122</v>
      </c>
      <c r="N25" s="15">
        <v>23</v>
      </c>
      <c r="O25" s="15">
        <v>54</v>
      </c>
      <c r="P25" s="15">
        <v>122</v>
      </c>
      <c r="Q25" s="15">
        <v>20</v>
      </c>
      <c r="R25" s="15">
        <v>62</v>
      </c>
      <c r="S25" s="15">
        <v>180</v>
      </c>
      <c r="T25" s="194">
        <v>22</v>
      </c>
      <c r="U25" s="194">
        <v>88</v>
      </c>
      <c r="V25" s="194">
        <v>193</v>
      </c>
      <c r="W25" s="194">
        <v>15</v>
      </c>
      <c r="X25" s="194">
        <v>76</v>
      </c>
      <c r="Y25" s="194">
        <v>201</v>
      </c>
    </row>
    <row r="26" spans="1:25" s="23" customFormat="1" ht="14.1" customHeight="1" x14ac:dyDescent="0.25">
      <c r="A26" s="7" t="s">
        <v>2</v>
      </c>
      <c r="B26" s="15">
        <v>8</v>
      </c>
      <c r="C26" s="15">
        <v>36</v>
      </c>
      <c r="D26" s="15">
        <v>29</v>
      </c>
      <c r="E26" s="15">
        <v>13</v>
      </c>
      <c r="F26" s="15">
        <v>26</v>
      </c>
      <c r="G26" s="15">
        <v>57</v>
      </c>
      <c r="H26" s="15">
        <v>14</v>
      </c>
      <c r="I26" s="15">
        <v>30</v>
      </c>
      <c r="J26" s="15">
        <v>37</v>
      </c>
      <c r="K26" s="15">
        <v>7</v>
      </c>
      <c r="L26" s="15">
        <v>39</v>
      </c>
      <c r="M26" s="15">
        <v>62</v>
      </c>
      <c r="N26" s="15">
        <v>9</v>
      </c>
      <c r="O26" s="15">
        <v>29</v>
      </c>
      <c r="P26" s="15">
        <v>57</v>
      </c>
      <c r="Q26" s="15">
        <v>13</v>
      </c>
      <c r="R26" s="15">
        <v>37</v>
      </c>
      <c r="S26" s="15">
        <v>32</v>
      </c>
      <c r="T26" s="194">
        <v>19</v>
      </c>
      <c r="U26" s="194">
        <v>38</v>
      </c>
      <c r="V26" s="194">
        <v>32</v>
      </c>
      <c r="W26" s="194">
        <v>12</v>
      </c>
      <c r="X26" s="194">
        <v>21</v>
      </c>
      <c r="Y26" s="194">
        <v>28</v>
      </c>
    </row>
    <row r="27" spans="1:25" s="23" customFormat="1" x14ac:dyDescent="0.25">
      <c r="A27" s="7" t="s">
        <v>5</v>
      </c>
      <c r="B27" s="15">
        <v>0</v>
      </c>
      <c r="C27" s="15">
        <v>0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6</v>
      </c>
      <c r="L27" s="15">
        <v>0</v>
      </c>
      <c r="M27" s="15">
        <v>1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94">
        <v>0</v>
      </c>
      <c r="X27" s="194">
        <v>0</v>
      </c>
      <c r="Y27" s="194">
        <v>3</v>
      </c>
    </row>
    <row r="28" spans="1:25" s="23" customFormat="1" ht="14.1" customHeight="1" x14ac:dyDescent="0.25">
      <c r="A28" s="7" t="s">
        <v>3</v>
      </c>
      <c r="B28" s="15">
        <v>2</v>
      </c>
      <c r="C28" s="15">
        <v>9</v>
      </c>
      <c r="D28" s="15">
        <v>5</v>
      </c>
      <c r="E28" s="15">
        <v>4</v>
      </c>
      <c r="F28" s="15">
        <v>2</v>
      </c>
      <c r="G28" s="15">
        <v>9</v>
      </c>
      <c r="H28" s="15">
        <v>9</v>
      </c>
      <c r="I28" s="15">
        <v>4</v>
      </c>
      <c r="J28" s="15">
        <v>4</v>
      </c>
      <c r="K28" s="15">
        <v>0</v>
      </c>
      <c r="L28" s="15">
        <v>4</v>
      </c>
      <c r="M28" s="15">
        <v>7</v>
      </c>
      <c r="N28" s="15">
        <v>3</v>
      </c>
      <c r="O28" s="15">
        <v>5</v>
      </c>
      <c r="P28" s="15">
        <v>4</v>
      </c>
      <c r="Q28" s="15">
        <v>6</v>
      </c>
      <c r="R28" s="15">
        <v>3</v>
      </c>
      <c r="S28" s="15">
        <v>7</v>
      </c>
      <c r="T28" s="194">
        <v>8</v>
      </c>
      <c r="U28" s="194">
        <v>7</v>
      </c>
      <c r="V28" s="194">
        <v>5</v>
      </c>
      <c r="W28" s="189">
        <v>2</v>
      </c>
      <c r="X28" s="189">
        <v>7</v>
      </c>
      <c r="Y28" s="194">
        <v>6</v>
      </c>
    </row>
    <row r="29" spans="1:25" s="23" customFormat="1" ht="14.1" customHeight="1" x14ac:dyDescent="0.25">
      <c r="A29" s="12" t="s">
        <v>4</v>
      </c>
      <c r="B29" s="13">
        <f t="shared" ref="B29:L29" si="8">SUM(B25:B28)</f>
        <v>38</v>
      </c>
      <c r="C29" s="13">
        <f t="shared" si="8"/>
        <v>105</v>
      </c>
      <c r="D29" s="13">
        <f t="shared" si="8"/>
        <v>122</v>
      </c>
      <c r="E29" s="13">
        <f t="shared" si="8"/>
        <v>40</v>
      </c>
      <c r="F29" s="13">
        <f t="shared" si="8"/>
        <v>74</v>
      </c>
      <c r="G29" s="13">
        <f t="shared" si="8"/>
        <v>171</v>
      </c>
      <c r="H29" s="13">
        <f t="shared" si="8"/>
        <v>35</v>
      </c>
      <c r="I29" s="13">
        <f t="shared" si="8"/>
        <v>94</v>
      </c>
      <c r="J29" s="13">
        <f t="shared" si="8"/>
        <v>132</v>
      </c>
      <c r="K29" s="13">
        <f t="shared" si="8"/>
        <v>29</v>
      </c>
      <c r="L29" s="13">
        <f t="shared" si="8"/>
        <v>106</v>
      </c>
      <c r="M29" s="13">
        <f t="shared" ref="M29:O29" si="9">SUM(M25:M28)</f>
        <v>192</v>
      </c>
      <c r="N29" s="13">
        <f t="shared" si="9"/>
        <v>35</v>
      </c>
      <c r="O29" s="13">
        <f t="shared" si="9"/>
        <v>88</v>
      </c>
      <c r="P29" s="13">
        <f t="shared" ref="P29:Y29" si="10">SUM(P25:P28)</f>
        <v>183</v>
      </c>
      <c r="Q29" s="13">
        <f t="shared" si="10"/>
        <v>39</v>
      </c>
      <c r="R29" s="13">
        <f t="shared" si="10"/>
        <v>102</v>
      </c>
      <c r="S29" s="13">
        <f t="shared" si="10"/>
        <v>219</v>
      </c>
      <c r="T29" s="13">
        <f t="shared" si="10"/>
        <v>49</v>
      </c>
      <c r="U29" s="13">
        <f>SUM(U25:U28)</f>
        <v>133</v>
      </c>
      <c r="V29" s="13">
        <f t="shared" si="10"/>
        <v>230</v>
      </c>
      <c r="W29" s="13">
        <f t="shared" si="10"/>
        <v>29</v>
      </c>
      <c r="X29" s="13">
        <f t="shared" si="10"/>
        <v>104</v>
      </c>
      <c r="Y29" s="13">
        <f t="shared" si="10"/>
        <v>238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27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27" t="s">
        <v>315</v>
      </c>
      <c r="S31" s="27" t="s">
        <v>360</v>
      </c>
      <c r="T31" s="27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9">
        <v>1320.2666666666667</v>
      </c>
      <c r="C33" s="9">
        <v>1309</v>
      </c>
      <c r="D33" s="9">
        <v>1354</v>
      </c>
      <c r="E33" s="9">
        <v>1542</v>
      </c>
      <c r="F33" s="9">
        <v>1781</v>
      </c>
      <c r="G33" s="9">
        <v>1994</v>
      </c>
      <c r="H33" s="9">
        <v>2171</v>
      </c>
      <c r="I33" s="194">
        <v>2294.67</v>
      </c>
      <c r="J33" s="194">
        <v>2331.4699999999998</v>
      </c>
      <c r="K33" s="138" t="s">
        <v>99</v>
      </c>
      <c r="L33" s="44" t="s">
        <v>149</v>
      </c>
      <c r="M33" s="44" t="s">
        <v>136</v>
      </c>
      <c r="N33" s="44" t="s">
        <v>175</v>
      </c>
      <c r="O33" s="44" t="s">
        <v>200</v>
      </c>
      <c r="P33" s="44" t="s">
        <v>269</v>
      </c>
      <c r="Q33" s="44" t="s">
        <v>268</v>
      </c>
      <c r="R33" s="44" t="s">
        <v>320</v>
      </c>
      <c r="S33" s="169" t="s">
        <v>398</v>
      </c>
      <c r="T33" s="169" t="s">
        <v>427</v>
      </c>
    </row>
    <row r="34" spans="1:25" ht="14.1" customHeight="1" x14ac:dyDescent="0.25">
      <c r="A34" s="7" t="s">
        <v>2</v>
      </c>
      <c r="B34" s="9">
        <v>183.25</v>
      </c>
      <c r="C34" s="9">
        <v>185.08333333333334</v>
      </c>
      <c r="D34" s="9">
        <v>207</v>
      </c>
      <c r="E34" s="9">
        <v>193</v>
      </c>
      <c r="F34" s="9">
        <v>220</v>
      </c>
      <c r="G34" s="9">
        <v>192</v>
      </c>
      <c r="H34" s="9">
        <v>179</v>
      </c>
      <c r="I34" s="194">
        <v>161.66999999999999</v>
      </c>
      <c r="J34" s="194">
        <v>154.91999999999999</v>
      </c>
      <c r="K34" s="138" t="s">
        <v>100</v>
      </c>
      <c r="L34" s="45" t="s">
        <v>150</v>
      </c>
      <c r="M34" s="45" t="s">
        <v>137</v>
      </c>
      <c r="N34" s="45" t="s">
        <v>176</v>
      </c>
      <c r="O34" s="45" t="s">
        <v>195</v>
      </c>
      <c r="P34" s="45" t="s">
        <v>237</v>
      </c>
      <c r="Q34" s="45" t="s">
        <v>277</v>
      </c>
      <c r="R34" s="45" t="s">
        <v>349</v>
      </c>
      <c r="S34" s="169" t="s">
        <v>386</v>
      </c>
      <c r="T34" s="169" t="s">
        <v>425</v>
      </c>
    </row>
    <row r="35" spans="1:25" ht="14.1" customHeight="1" x14ac:dyDescent="0.25">
      <c r="A35" s="7" t="s">
        <v>3</v>
      </c>
      <c r="B35" s="9">
        <v>64.777777777777771</v>
      </c>
      <c r="C35" s="9">
        <v>65.111111111111114</v>
      </c>
      <c r="D35" s="9">
        <v>70</v>
      </c>
      <c r="E35" s="9">
        <v>74</v>
      </c>
      <c r="F35" s="9">
        <v>65</v>
      </c>
      <c r="G35" s="9">
        <v>72</v>
      </c>
      <c r="H35" s="9">
        <v>80</v>
      </c>
      <c r="I35" s="194">
        <v>90.44</v>
      </c>
      <c r="J35" s="194">
        <v>81.89</v>
      </c>
      <c r="K35" s="138" t="s">
        <v>101</v>
      </c>
      <c r="L35" s="45" t="s">
        <v>151</v>
      </c>
      <c r="M35" s="45" t="s">
        <v>138</v>
      </c>
      <c r="N35" s="45" t="s">
        <v>177</v>
      </c>
      <c r="O35" s="45" t="s">
        <v>206</v>
      </c>
      <c r="P35" s="45" t="s">
        <v>240</v>
      </c>
      <c r="Q35" s="45" t="s">
        <v>284</v>
      </c>
      <c r="R35" s="45" t="s">
        <v>348</v>
      </c>
      <c r="S35" s="169" t="s">
        <v>387</v>
      </c>
      <c r="T35" s="169" t="s">
        <v>426</v>
      </c>
    </row>
    <row r="36" spans="1:25" ht="14.1" customHeight="1" x14ac:dyDescent="0.25">
      <c r="A36" s="12" t="s">
        <v>4</v>
      </c>
      <c r="B36" s="13">
        <f t="shared" ref="B36:F36" si="11">SUM(B33:B35)</f>
        <v>1568.2944444444445</v>
      </c>
      <c r="C36" s="13">
        <f t="shared" si="11"/>
        <v>1559.1944444444443</v>
      </c>
      <c r="D36" s="13">
        <f t="shared" si="11"/>
        <v>1631</v>
      </c>
      <c r="E36" s="13">
        <f t="shared" si="11"/>
        <v>1809</v>
      </c>
      <c r="F36" s="13">
        <f t="shared" si="11"/>
        <v>2066</v>
      </c>
      <c r="G36" s="13">
        <f t="shared" ref="G36:J36" si="12">SUM(G33:G35)</f>
        <v>2258</v>
      </c>
      <c r="H36" s="13">
        <f t="shared" si="12"/>
        <v>2430</v>
      </c>
      <c r="I36" s="13">
        <f t="shared" si="12"/>
        <v>2546.7800000000002</v>
      </c>
      <c r="J36" s="13">
        <f t="shared" si="12"/>
        <v>2568.2799999999997</v>
      </c>
      <c r="K36" s="139" t="s">
        <v>106</v>
      </c>
      <c r="L36" s="44" t="s">
        <v>114</v>
      </c>
      <c r="M36" s="46" t="s">
        <v>122</v>
      </c>
      <c r="N36" s="46" t="s">
        <v>178</v>
      </c>
      <c r="O36" s="46" t="s">
        <v>214</v>
      </c>
      <c r="P36" s="46" t="s">
        <v>259</v>
      </c>
      <c r="Q36" s="46" t="s">
        <v>292</v>
      </c>
      <c r="R36" s="46" t="s">
        <v>346</v>
      </c>
      <c r="S36" s="169" t="s">
        <v>388</v>
      </c>
      <c r="T36" s="169" t="s">
        <v>388</v>
      </c>
    </row>
    <row r="37" spans="1:25" ht="14.1" customHeight="1" x14ac:dyDescent="0.25">
      <c r="A37" s="183" t="s">
        <v>358</v>
      </c>
      <c r="F37" s="20"/>
      <c r="G37" s="20"/>
      <c r="H37" s="20"/>
      <c r="I37" s="4"/>
      <c r="J37" s="4"/>
      <c r="K37" s="139" t="s">
        <v>107</v>
      </c>
      <c r="L37" s="44" t="s">
        <v>115</v>
      </c>
      <c r="M37" s="46" t="s">
        <v>123</v>
      </c>
      <c r="N37" s="46" t="s">
        <v>179</v>
      </c>
      <c r="O37" s="46" t="s">
        <v>215</v>
      </c>
      <c r="P37" s="46" t="s">
        <v>260</v>
      </c>
      <c r="Q37" s="46" t="s">
        <v>293</v>
      </c>
      <c r="R37" s="46" t="s">
        <v>347</v>
      </c>
      <c r="S37" s="169" t="s">
        <v>389</v>
      </c>
      <c r="T37" s="169" t="s">
        <v>389</v>
      </c>
    </row>
    <row r="38" spans="1:25" ht="14.1" customHeight="1" x14ac:dyDescent="0.25">
      <c r="A38" s="12"/>
      <c r="B38" s="39"/>
      <c r="C38" s="39"/>
      <c r="D38" s="39"/>
      <c r="E38" s="39"/>
      <c r="F38" s="20"/>
      <c r="G38" s="20"/>
      <c r="H38" s="4"/>
      <c r="I38" s="4"/>
      <c r="J38" s="4"/>
      <c r="K38" s="4"/>
      <c r="L38" s="4"/>
      <c r="M38" s="2"/>
      <c r="N38" s="11" t="s">
        <v>92</v>
      </c>
      <c r="O38" s="1"/>
      <c r="P38" s="28"/>
      <c r="Q38" s="28"/>
      <c r="R38" s="28"/>
      <c r="S38" s="28"/>
    </row>
    <row r="39" spans="1:25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5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  <c r="W40" s="14" t="s">
        <v>17</v>
      </c>
      <c r="X40" s="14" t="s">
        <v>15</v>
      </c>
      <c r="Y40" s="14" t="s">
        <v>16</v>
      </c>
    </row>
    <row r="41" spans="1:25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  <c r="W41" s="3">
        <v>2020</v>
      </c>
      <c r="X41" s="3">
        <v>2020</v>
      </c>
      <c r="Y41" s="3">
        <v>2021</v>
      </c>
    </row>
    <row r="42" spans="1:25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5" s="23" customFormat="1" ht="16.5" customHeight="1" x14ac:dyDescent="0.25">
      <c r="A43" s="7" t="s">
        <v>1</v>
      </c>
      <c r="B43" s="15">
        <v>3475</v>
      </c>
      <c r="C43" s="15">
        <v>19635</v>
      </c>
      <c r="D43" s="15">
        <v>16779</v>
      </c>
      <c r="E43" s="15">
        <v>3889</v>
      </c>
      <c r="F43" s="15">
        <v>20315</v>
      </c>
      <c r="G43" s="15">
        <v>17209</v>
      </c>
      <c r="H43" s="15">
        <v>3576</v>
      </c>
      <c r="I43" s="15">
        <v>23132</v>
      </c>
      <c r="J43" s="15">
        <v>19845</v>
      </c>
      <c r="K43" s="15">
        <v>3809</v>
      </c>
      <c r="L43" s="15">
        <v>26712</v>
      </c>
      <c r="M43" s="15">
        <v>22709</v>
      </c>
      <c r="N43" s="15">
        <v>3275</v>
      </c>
      <c r="O43" s="15">
        <v>29917</v>
      </c>
      <c r="P43" s="15">
        <v>25064</v>
      </c>
      <c r="Q43" s="9">
        <v>3540</v>
      </c>
      <c r="R43" s="9">
        <v>32562</v>
      </c>
      <c r="S43" s="9">
        <v>27516</v>
      </c>
      <c r="T43" s="219">
        <v>3298</v>
      </c>
      <c r="U43" s="219">
        <v>34420</v>
      </c>
      <c r="V43" s="219">
        <v>28331</v>
      </c>
      <c r="W43" s="219">
        <v>3635</v>
      </c>
      <c r="X43" s="219">
        <v>34972</v>
      </c>
      <c r="Y43" s="219">
        <v>29576</v>
      </c>
    </row>
    <row r="44" spans="1:25" s="23" customFormat="1" x14ac:dyDescent="0.25">
      <c r="A44" s="7" t="s">
        <v>2</v>
      </c>
      <c r="B44" s="15">
        <v>672</v>
      </c>
      <c r="C44" s="15">
        <v>2221</v>
      </c>
      <c r="D44" s="15">
        <v>2050</v>
      </c>
      <c r="E44" s="15">
        <v>587</v>
      </c>
      <c r="F44" s="15">
        <v>2484</v>
      </c>
      <c r="G44" s="15">
        <v>2160</v>
      </c>
      <c r="H44" s="15">
        <v>602</v>
      </c>
      <c r="I44" s="15">
        <v>2317</v>
      </c>
      <c r="J44" s="15">
        <v>2164</v>
      </c>
      <c r="K44" s="15">
        <v>493</v>
      </c>
      <c r="L44" s="15">
        <v>2641</v>
      </c>
      <c r="M44" s="15">
        <v>2290</v>
      </c>
      <c r="N44" s="15">
        <v>493</v>
      </c>
      <c r="O44" s="15">
        <v>2298</v>
      </c>
      <c r="P44" s="15">
        <v>2145</v>
      </c>
      <c r="Q44" s="9">
        <v>536</v>
      </c>
      <c r="R44" s="9">
        <v>2145</v>
      </c>
      <c r="S44" s="9">
        <v>2079</v>
      </c>
      <c r="T44" s="219">
        <v>559</v>
      </c>
      <c r="U44" s="219">
        <v>1940</v>
      </c>
      <c r="V44" s="219">
        <v>1797</v>
      </c>
      <c r="W44" s="219">
        <v>480</v>
      </c>
      <c r="X44" s="219">
        <v>1859</v>
      </c>
      <c r="Y44" s="219">
        <v>1827</v>
      </c>
    </row>
    <row r="45" spans="1:25" s="23" customFormat="1" x14ac:dyDescent="0.25">
      <c r="A45" s="7" t="s">
        <v>3</v>
      </c>
      <c r="B45" s="15">
        <v>267</v>
      </c>
      <c r="C45" s="15">
        <v>586</v>
      </c>
      <c r="D45" s="15">
        <v>562</v>
      </c>
      <c r="E45" s="15">
        <v>261</v>
      </c>
      <c r="F45" s="15">
        <v>626</v>
      </c>
      <c r="G45" s="15">
        <v>606</v>
      </c>
      <c r="H45" s="15">
        <v>278</v>
      </c>
      <c r="I45" s="15">
        <v>664</v>
      </c>
      <c r="J45" s="15">
        <v>599</v>
      </c>
      <c r="K45" s="15">
        <v>303</v>
      </c>
      <c r="L45" s="15">
        <v>581</v>
      </c>
      <c r="M45" s="15">
        <v>593</v>
      </c>
      <c r="N45" s="15">
        <v>252</v>
      </c>
      <c r="O45" s="15">
        <v>648</v>
      </c>
      <c r="P45" s="15">
        <v>628</v>
      </c>
      <c r="Q45" s="9">
        <v>243</v>
      </c>
      <c r="R45" s="9">
        <v>721</v>
      </c>
      <c r="S45" s="9">
        <v>786</v>
      </c>
      <c r="T45" s="219">
        <v>312</v>
      </c>
      <c r="U45" s="219">
        <v>814</v>
      </c>
      <c r="V45" s="219">
        <v>754</v>
      </c>
      <c r="W45" s="219">
        <v>361</v>
      </c>
      <c r="X45" s="219">
        <v>737</v>
      </c>
      <c r="Y45" s="219">
        <v>751</v>
      </c>
    </row>
    <row r="46" spans="1:25" s="23" customFormat="1" x14ac:dyDescent="0.25">
      <c r="A46" s="12" t="s">
        <v>4</v>
      </c>
      <c r="B46" s="41">
        <f t="shared" ref="B46:M46" si="13">SUM(B43:B45)</f>
        <v>4414</v>
      </c>
      <c r="C46" s="41">
        <f t="shared" si="13"/>
        <v>22442</v>
      </c>
      <c r="D46" s="41">
        <f t="shared" si="13"/>
        <v>19391</v>
      </c>
      <c r="E46" s="41">
        <f t="shared" si="13"/>
        <v>4737</v>
      </c>
      <c r="F46" s="41">
        <f t="shared" si="13"/>
        <v>23425</v>
      </c>
      <c r="G46" s="41">
        <f t="shared" si="13"/>
        <v>19975</v>
      </c>
      <c r="H46" s="41">
        <f t="shared" si="13"/>
        <v>4456</v>
      </c>
      <c r="I46" s="41">
        <f t="shared" si="13"/>
        <v>26113</v>
      </c>
      <c r="J46" s="41">
        <f t="shared" si="13"/>
        <v>22608</v>
      </c>
      <c r="K46" s="41">
        <f t="shared" si="13"/>
        <v>4605</v>
      </c>
      <c r="L46" s="41">
        <f t="shared" si="13"/>
        <v>29934</v>
      </c>
      <c r="M46" s="41">
        <f t="shared" si="13"/>
        <v>25592</v>
      </c>
      <c r="N46" s="41">
        <f t="shared" ref="N46:Y46" si="14">SUM(N43:N45)</f>
        <v>4020</v>
      </c>
      <c r="O46" s="41">
        <f t="shared" si="14"/>
        <v>32863</v>
      </c>
      <c r="P46" s="41">
        <f t="shared" si="14"/>
        <v>27837</v>
      </c>
      <c r="Q46" s="41">
        <f t="shared" si="14"/>
        <v>4319</v>
      </c>
      <c r="R46" s="41">
        <f t="shared" si="14"/>
        <v>35428</v>
      </c>
      <c r="S46" s="41">
        <f t="shared" si="14"/>
        <v>30381</v>
      </c>
      <c r="T46" s="41">
        <f t="shared" si="14"/>
        <v>4169</v>
      </c>
      <c r="U46" s="41">
        <f t="shared" si="14"/>
        <v>37174</v>
      </c>
      <c r="V46" s="41">
        <f t="shared" si="14"/>
        <v>30882</v>
      </c>
      <c r="W46" s="41">
        <f t="shared" si="14"/>
        <v>4476</v>
      </c>
      <c r="X46" s="41">
        <f t="shared" si="14"/>
        <v>37568</v>
      </c>
      <c r="Y46" s="41">
        <f t="shared" si="14"/>
        <v>32154</v>
      </c>
    </row>
    <row r="47" spans="1:25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5" s="23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6"/>
      <c r="N48" s="36"/>
      <c r="O48" s="36"/>
      <c r="P48" s="36"/>
      <c r="Q48" s="36"/>
    </row>
    <row r="49" spans="1:19" s="23" customFormat="1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H49" s="27" t="s">
        <v>360</v>
      </c>
      <c r="I49" s="27" t="s">
        <v>403</v>
      </c>
      <c r="J49" s="103"/>
      <c r="K49" s="54" t="s">
        <v>23</v>
      </c>
      <c r="L49" s="54" t="s">
        <v>155</v>
      </c>
      <c r="M49" s="54" t="s">
        <v>188</v>
      </c>
      <c r="N49" s="54" t="s">
        <v>219</v>
      </c>
      <c r="O49" s="54" t="s">
        <v>261</v>
      </c>
      <c r="P49" s="27" t="s">
        <v>315</v>
      </c>
      <c r="Q49" s="27" t="s">
        <v>360</v>
      </c>
      <c r="R49" s="27" t="s">
        <v>403</v>
      </c>
      <c r="S49" s="36"/>
    </row>
    <row r="50" spans="1:19" s="23" customFormat="1" ht="16.5" thickTop="1" x14ac:dyDescent="0.25">
      <c r="A50" s="104" t="s">
        <v>26</v>
      </c>
      <c r="B50" s="105"/>
      <c r="C50" s="105"/>
      <c r="D50" s="105"/>
      <c r="E50" s="105"/>
      <c r="F50" s="105"/>
      <c r="H50" s="43"/>
      <c r="I50" s="207"/>
      <c r="P50" s="36"/>
      <c r="Q50" s="36"/>
      <c r="R50" s="36"/>
      <c r="S50" s="36"/>
    </row>
    <row r="51" spans="1:19" s="23" customFormat="1" x14ac:dyDescent="0.25">
      <c r="A51" s="107" t="s">
        <v>7</v>
      </c>
      <c r="B51" s="108">
        <v>27</v>
      </c>
      <c r="C51" s="108">
        <v>28</v>
      </c>
      <c r="D51" s="108">
        <v>27</v>
      </c>
      <c r="E51" s="108">
        <v>22</v>
      </c>
      <c r="F51" s="108">
        <v>22</v>
      </c>
      <c r="G51" s="108">
        <v>21</v>
      </c>
      <c r="H51" s="185">
        <v>25</v>
      </c>
      <c r="I51" s="185">
        <v>27</v>
      </c>
      <c r="J51" s="114" t="s">
        <v>13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08">
        <v>0</v>
      </c>
      <c r="Q51" s="184">
        <v>0</v>
      </c>
      <c r="R51" s="184">
        <v>0</v>
      </c>
      <c r="S51" s="36"/>
    </row>
    <row r="52" spans="1:19" s="23" customFormat="1" x14ac:dyDescent="0.25">
      <c r="A52" s="107" t="s">
        <v>401</v>
      </c>
      <c r="B52" s="108">
        <v>0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85">
        <v>1</v>
      </c>
      <c r="I52" s="185">
        <v>1</v>
      </c>
      <c r="J52" s="114"/>
      <c r="K52" s="105"/>
      <c r="L52" s="105"/>
      <c r="M52" s="105"/>
      <c r="N52" s="105"/>
      <c r="O52" s="105"/>
      <c r="P52" s="105"/>
      <c r="Q52" s="208"/>
      <c r="R52" s="36"/>
      <c r="S52" s="36"/>
    </row>
    <row r="53" spans="1:19" s="23" customFormat="1" x14ac:dyDescent="0.25">
      <c r="A53" s="107" t="s">
        <v>301</v>
      </c>
      <c r="B53" s="108">
        <v>0</v>
      </c>
      <c r="C53" s="108">
        <v>0</v>
      </c>
      <c r="D53" s="108">
        <v>0</v>
      </c>
      <c r="E53" s="108">
        <v>0</v>
      </c>
      <c r="F53" s="108">
        <v>1</v>
      </c>
      <c r="G53" s="108">
        <v>1</v>
      </c>
      <c r="H53" s="185">
        <v>1</v>
      </c>
      <c r="I53" s="185">
        <v>1</v>
      </c>
      <c r="J53" s="114"/>
      <c r="K53" s="105"/>
      <c r="L53" s="105"/>
      <c r="M53" s="105"/>
      <c r="N53" s="105"/>
      <c r="O53" s="105"/>
      <c r="P53" s="105"/>
      <c r="Q53" s="36"/>
      <c r="R53" s="36"/>
      <c r="S53" s="36"/>
    </row>
    <row r="54" spans="1:19" s="23" customFormat="1" x14ac:dyDescent="0.25">
      <c r="A54" s="107" t="s">
        <v>242</v>
      </c>
      <c r="B54" s="108">
        <v>0</v>
      </c>
      <c r="C54" s="108">
        <v>0</v>
      </c>
      <c r="D54" s="108">
        <v>0</v>
      </c>
      <c r="E54" s="108">
        <v>3</v>
      </c>
      <c r="F54" s="108">
        <v>2</v>
      </c>
      <c r="G54" s="108">
        <v>2</v>
      </c>
      <c r="H54" s="185">
        <v>2</v>
      </c>
      <c r="I54" s="185">
        <v>2</v>
      </c>
      <c r="J54" s="107"/>
      <c r="K54" s="106"/>
      <c r="L54" s="106"/>
      <c r="M54" s="106"/>
      <c r="N54" s="106"/>
      <c r="O54" s="106"/>
      <c r="P54" s="106"/>
      <c r="Q54" s="36"/>
      <c r="R54" s="36"/>
      <c r="S54" s="36"/>
    </row>
    <row r="55" spans="1:19" s="23" customFormat="1" x14ac:dyDescent="0.25">
      <c r="A55" s="107" t="s">
        <v>8</v>
      </c>
      <c r="B55" s="108">
        <v>24</v>
      </c>
      <c r="C55" s="108">
        <v>28</v>
      </c>
      <c r="D55" s="108">
        <v>30</v>
      </c>
      <c r="E55" s="108">
        <v>29</v>
      </c>
      <c r="F55" s="108">
        <v>30</v>
      </c>
      <c r="G55" s="108">
        <v>32</v>
      </c>
      <c r="H55" s="189">
        <v>26</v>
      </c>
      <c r="I55" s="189">
        <v>21</v>
      </c>
      <c r="J55" s="114" t="s">
        <v>14</v>
      </c>
      <c r="K55" s="108">
        <v>9</v>
      </c>
      <c r="L55" s="108">
        <v>10</v>
      </c>
      <c r="M55" s="108">
        <v>15</v>
      </c>
      <c r="N55" s="108">
        <v>20</v>
      </c>
      <c r="O55" s="108">
        <v>19</v>
      </c>
      <c r="P55" s="108">
        <v>23</v>
      </c>
      <c r="Q55" s="184">
        <v>19</v>
      </c>
      <c r="R55" s="184">
        <v>18</v>
      </c>
      <c r="S55" s="36"/>
    </row>
    <row r="56" spans="1:19" s="23" customFormat="1" x14ac:dyDescent="0.25">
      <c r="A56" s="107" t="s">
        <v>11</v>
      </c>
      <c r="B56" s="108">
        <v>20</v>
      </c>
      <c r="C56" s="108">
        <v>13</v>
      </c>
      <c r="D56" s="108">
        <v>12</v>
      </c>
      <c r="E56" s="108">
        <v>13</v>
      </c>
      <c r="F56" s="108">
        <v>13</v>
      </c>
      <c r="G56" s="108">
        <v>12</v>
      </c>
      <c r="H56" s="189">
        <v>14</v>
      </c>
      <c r="I56" s="189">
        <v>16</v>
      </c>
      <c r="Q56" s="36"/>
      <c r="R56" s="36"/>
      <c r="S56" s="36"/>
    </row>
    <row r="57" spans="1:19" s="23" customFormat="1" x14ac:dyDescent="0.25">
      <c r="A57" s="107"/>
      <c r="B57" s="105"/>
      <c r="C57" s="105"/>
      <c r="D57" s="105"/>
      <c r="E57" s="105"/>
      <c r="F57" s="105"/>
      <c r="G57" s="105"/>
      <c r="J57" s="121" t="s">
        <v>9</v>
      </c>
      <c r="K57" s="106"/>
      <c r="L57" s="106"/>
      <c r="M57" s="106"/>
      <c r="N57" s="106"/>
      <c r="O57" s="106"/>
      <c r="P57" s="106"/>
      <c r="Q57" s="36"/>
      <c r="R57" s="36"/>
      <c r="S57" s="36"/>
    </row>
    <row r="58" spans="1:19" s="23" customFormat="1" x14ac:dyDescent="0.25">
      <c r="A58" s="107" t="s">
        <v>78</v>
      </c>
      <c r="B58" s="108">
        <v>1</v>
      </c>
      <c r="C58" s="108">
        <v>1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89">
        <v>0</v>
      </c>
      <c r="J58" s="107" t="s">
        <v>7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36"/>
    </row>
    <row r="59" spans="1:19" s="23" customFormat="1" x14ac:dyDescent="0.25">
      <c r="A59" s="107" t="s">
        <v>79</v>
      </c>
      <c r="B59" s="108">
        <v>1</v>
      </c>
      <c r="C59" s="108">
        <v>1</v>
      </c>
      <c r="D59" s="108">
        <v>2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7" t="s">
        <v>8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  <c r="S59" s="36"/>
    </row>
    <row r="60" spans="1:19" s="23" customFormat="1" x14ac:dyDescent="0.25">
      <c r="B60" s="105"/>
      <c r="C60" s="105"/>
      <c r="D60" s="105"/>
      <c r="E60" s="105"/>
      <c r="F60" s="105"/>
      <c r="G60" s="105"/>
      <c r="J60" s="107" t="s">
        <v>11</v>
      </c>
      <c r="K60" s="108">
        <v>0</v>
      </c>
      <c r="L60" s="108">
        <v>2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36"/>
    </row>
    <row r="61" spans="1:19" s="23" customFormat="1" x14ac:dyDescent="0.25">
      <c r="A61" s="128" t="s">
        <v>27</v>
      </c>
      <c r="B61" s="111"/>
      <c r="C61" s="111"/>
      <c r="D61" s="111"/>
      <c r="E61" s="111"/>
      <c r="F61" s="111"/>
      <c r="G61" s="111"/>
      <c r="J61" s="107"/>
      <c r="K61" s="105"/>
      <c r="L61" s="105"/>
      <c r="M61" s="105"/>
      <c r="N61" s="105"/>
      <c r="O61" s="105"/>
      <c r="P61" s="105"/>
      <c r="Q61" s="36"/>
      <c r="R61" s="36"/>
      <c r="S61" s="36"/>
    </row>
    <row r="62" spans="1:19" s="23" customFormat="1" x14ac:dyDescent="0.25">
      <c r="A62" s="107" t="s">
        <v>7</v>
      </c>
      <c r="B62" s="113">
        <v>3</v>
      </c>
      <c r="C62" s="113">
        <v>2</v>
      </c>
      <c r="D62" s="113">
        <v>3</v>
      </c>
      <c r="E62" s="113">
        <v>1</v>
      </c>
      <c r="F62" s="113">
        <v>1</v>
      </c>
      <c r="G62" s="113">
        <v>1</v>
      </c>
      <c r="H62" s="189">
        <v>0</v>
      </c>
      <c r="I62" s="189">
        <v>0</v>
      </c>
      <c r="J62" s="114" t="s">
        <v>10</v>
      </c>
      <c r="K62" s="105"/>
      <c r="L62" s="105"/>
      <c r="M62" s="105"/>
      <c r="N62" s="105"/>
      <c r="O62" s="105"/>
      <c r="P62" s="105"/>
      <c r="Q62" s="36"/>
      <c r="R62" s="36"/>
      <c r="S62" s="36"/>
    </row>
    <row r="63" spans="1:19" x14ac:dyDescent="0.25">
      <c r="A63" s="107" t="s">
        <v>242</v>
      </c>
      <c r="B63" s="113">
        <v>0</v>
      </c>
      <c r="C63" s="113">
        <v>0</v>
      </c>
      <c r="D63" s="113">
        <v>0</v>
      </c>
      <c r="E63" s="113">
        <v>0</v>
      </c>
      <c r="F63" s="113">
        <v>2</v>
      </c>
      <c r="G63" s="113">
        <v>1</v>
      </c>
      <c r="H63" s="189">
        <v>1</v>
      </c>
      <c r="I63" s="189">
        <v>1</v>
      </c>
      <c r="J63" s="107" t="s">
        <v>7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28"/>
    </row>
    <row r="64" spans="1:19" x14ac:dyDescent="0.25">
      <c r="A64" s="107" t="s">
        <v>8</v>
      </c>
      <c r="B64" s="113">
        <v>1</v>
      </c>
      <c r="C64" s="113">
        <v>1</v>
      </c>
      <c r="D64" s="113">
        <v>1</v>
      </c>
      <c r="E64" s="113">
        <v>1</v>
      </c>
      <c r="F64" s="113">
        <v>1</v>
      </c>
      <c r="G64" s="113">
        <v>1</v>
      </c>
      <c r="H64" s="189">
        <v>1</v>
      </c>
      <c r="I64" s="189">
        <v>2</v>
      </c>
      <c r="J64" s="107" t="s">
        <v>8</v>
      </c>
      <c r="K64" s="108">
        <v>0</v>
      </c>
      <c r="L64" s="108">
        <v>0</v>
      </c>
      <c r="M64" s="108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</row>
    <row r="65" spans="1:18" x14ac:dyDescent="0.25">
      <c r="A65" s="106"/>
      <c r="B65" s="111"/>
      <c r="C65" s="111"/>
      <c r="D65" s="111"/>
      <c r="E65" s="111"/>
      <c r="F65" s="111"/>
      <c r="G65" s="111"/>
      <c r="H65" s="23"/>
      <c r="J65" s="107" t="s">
        <v>11</v>
      </c>
      <c r="K65" s="108">
        <v>0</v>
      </c>
      <c r="L65" s="108">
        <v>0</v>
      </c>
      <c r="M65" s="108">
        <v>0</v>
      </c>
      <c r="N65" s="108">
        <v>0</v>
      </c>
      <c r="O65" s="108">
        <v>1</v>
      </c>
      <c r="P65" s="108">
        <v>1</v>
      </c>
      <c r="Q65" s="185">
        <v>1</v>
      </c>
      <c r="R65" s="185">
        <v>1</v>
      </c>
    </row>
    <row r="66" spans="1:18" s="160" customFormat="1" x14ac:dyDescent="0.25">
      <c r="A66" s="112" t="s">
        <v>6</v>
      </c>
      <c r="B66" s="105"/>
      <c r="C66" s="105"/>
      <c r="D66" s="105"/>
      <c r="E66" s="105"/>
      <c r="F66" s="105"/>
      <c r="G66" s="105"/>
      <c r="H66" s="23"/>
      <c r="I66" s="23"/>
      <c r="J66" s="107" t="s">
        <v>20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</row>
    <row r="67" spans="1:18" s="160" customFormat="1" x14ac:dyDescent="0.25">
      <c r="A67" s="107" t="s">
        <v>7</v>
      </c>
      <c r="B67" s="108">
        <v>1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44"/>
      <c r="K67" s="23"/>
      <c r="L67" s="23"/>
      <c r="M67" s="23"/>
      <c r="N67" s="23"/>
      <c r="O67" s="23"/>
      <c r="P67" s="23"/>
    </row>
    <row r="68" spans="1:18" x14ac:dyDescent="0.25">
      <c r="A68" s="107" t="s">
        <v>243</v>
      </c>
      <c r="B68" s="108">
        <v>0</v>
      </c>
      <c r="C68" s="108">
        <v>0</v>
      </c>
      <c r="D68" s="108">
        <v>0</v>
      </c>
      <c r="E68" s="108">
        <v>1</v>
      </c>
      <c r="F68" s="108">
        <v>0</v>
      </c>
      <c r="G68" s="108">
        <v>0</v>
      </c>
      <c r="H68" s="108">
        <v>0</v>
      </c>
      <c r="I68" s="108">
        <v>0</v>
      </c>
      <c r="J68" s="114" t="s">
        <v>29</v>
      </c>
      <c r="K68" s="108">
        <v>24</v>
      </c>
      <c r="L68" s="108">
        <v>28</v>
      </c>
      <c r="M68" s="108">
        <v>36</v>
      </c>
      <c r="N68" s="108">
        <v>31</v>
      </c>
      <c r="O68" s="108">
        <v>59</v>
      </c>
      <c r="P68" s="108">
        <v>42</v>
      </c>
      <c r="Q68" s="185">
        <v>47</v>
      </c>
      <c r="R68" s="185">
        <v>32</v>
      </c>
    </row>
    <row r="69" spans="1:18" x14ac:dyDescent="0.25">
      <c r="A69" s="107" t="s">
        <v>244</v>
      </c>
      <c r="B69" s="108">
        <v>0</v>
      </c>
      <c r="C69" s="108">
        <v>0</v>
      </c>
      <c r="D69" s="108">
        <v>0</v>
      </c>
      <c r="E69" s="108">
        <v>1</v>
      </c>
      <c r="F69" s="108">
        <v>0</v>
      </c>
      <c r="G69" s="108">
        <v>0</v>
      </c>
      <c r="H69" s="108">
        <v>0</v>
      </c>
      <c r="I69" s="108">
        <v>0</v>
      </c>
      <c r="M69" s="35"/>
    </row>
    <row r="70" spans="1:18" x14ac:dyDescent="0.25">
      <c r="A70" s="107" t="s">
        <v>8</v>
      </c>
      <c r="B70" s="108">
        <v>2</v>
      </c>
      <c r="C70" s="108">
        <v>2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  <c r="I70" s="108">
        <v>0</v>
      </c>
      <c r="M70" s="35"/>
    </row>
    <row r="71" spans="1:18" x14ac:dyDescent="0.25">
      <c r="A71" s="107" t="s">
        <v>11</v>
      </c>
      <c r="B71" s="108">
        <v>1</v>
      </c>
      <c r="C71" s="108">
        <v>0</v>
      </c>
      <c r="D71" s="108">
        <v>1</v>
      </c>
      <c r="E71" s="108">
        <v>0</v>
      </c>
      <c r="F71" s="108">
        <v>0</v>
      </c>
      <c r="G71" s="108">
        <v>0</v>
      </c>
      <c r="H71" s="108">
        <v>0</v>
      </c>
      <c r="I71" s="108">
        <v>0</v>
      </c>
      <c r="M71" s="35"/>
    </row>
    <row r="72" spans="1:18" x14ac:dyDescent="0.25">
      <c r="B72" s="105"/>
      <c r="C72" s="105"/>
      <c r="D72" s="105"/>
      <c r="E72" s="106"/>
      <c r="F72" s="106"/>
      <c r="G72" s="2"/>
      <c r="H72" s="106"/>
      <c r="I72" s="106"/>
      <c r="J72" s="106"/>
      <c r="K72" s="106"/>
      <c r="M72" s="35"/>
    </row>
    <row r="73" spans="1:18" x14ac:dyDescent="0.25">
      <c r="A73" s="115" t="s">
        <v>77</v>
      </c>
      <c r="B73" s="149"/>
      <c r="C73" s="149"/>
      <c r="D73" s="149"/>
      <c r="E73" s="106"/>
      <c r="F73" s="2"/>
      <c r="G73" s="2"/>
      <c r="H73" s="2"/>
      <c r="M73" s="35"/>
    </row>
    <row r="74" spans="1:18" x14ac:dyDescent="0.25">
      <c r="A74" s="116"/>
      <c r="B74" s="117" t="s">
        <v>219</v>
      </c>
      <c r="C74" s="117" t="s">
        <v>261</v>
      </c>
      <c r="D74" s="118" t="s">
        <v>30</v>
      </c>
      <c r="E74" s="65">
        <v>2017</v>
      </c>
      <c r="F74" s="65">
        <v>2018</v>
      </c>
      <c r="G74" s="130" t="s">
        <v>30</v>
      </c>
      <c r="H74" s="188">
        <v>2018</v>
      </c>
      <c r="I74" s="188">
        <v>2019</v>
      </c>
      <c r="J74" s="187" t="s">
        <v>30</v>
      </c>
      <c r="K74" s="188">
        <v>2020</v>
      </c>
      <c r="L74" s="187" t="s">
        <v>30</v>
      </c>
      <c r="M74" s="35"/>
    </row>
    <row r="75" spans="1:18" x14ac:dyDescent="0.25">
      <c r="A75" s="124" t="s">
        <v>31</v>
      </c>
      <c r="B75" s="113">
        <v>4</v>
      </c>
      <c r="C75" s="113">
        <v>4</v>
      </c>
      <c r="D75" s="150">
        <f>(C75-B75)/B75</f>
        <v>0</v>
      </c>
      <c r="E75" s="113">
        <v>4</v>
      </c>
      <c r="F75" s="67">
        <v>5</v>
      </c>
      <c r="G75" s="150">
        <f>(F75-E75)/E75</f>
        <v>0.25</v>
      </c>
      <c r="H75" s="67">
        <v>5</v>
      </c>
      <c r="I75" s="67">
        <v>5</v>
      </c>
      <c r="J75" s="150">
        <f>(I75-H75)/H75</f>
        <v>0</v>
      </c>
      <c r="K75" s="67">
        <v>6</v>
      </c>
      <c r="L75" s="150">
        <f>(K75-I75)/I75</f>
        <v>0.2</v>
      </c>
      <c r="M75" s="35"/>
    </row>
    <row r="76" spans="1:18" x14ac:dyDescent="0.25">
      <c r="A76" s="124" t="s">
        <v>32</v>
      </c>
      <c r="B76" s="113">
        <v>7</v>
      </c>
      <c r="C76" s="113">
        <v>10</v>
      </c>
      <c r="D76" s="150">
        <f>(C76-B76)/B76</f>
        <v>0.42857142857142855</v>
      </c>
      <c r="E76" s="113">
        <v>10</v>
      </c>
      <c r="F76" s="113">
        <v>10</v>
      </c>
      <c r="G76" s="150">
        <f>(F76-E76)/E76</f>
        <v>0</v>
      </c>
      <c r="H76" s="113">
        <v>10</v>
      </c>
      <c r="I76" s="67">
        <v>12</v>
      </c>
      <c r="J76" s="150">
        <f>(I76-H76)/H76</f>
        <v>0.2</v>
      </c>
      <c r="K76" s="67">
        <v>12</v>
      </c>
      <c r="L76" s="150">
        <f>(K76-I76)/I76</f>
        <v>0</v>
      </c>
    </row>
    <row r="77" spans="1:18" x14ac:dyDescent="0.25">
      <c r="A77" s="68" t="s">
        <v>153</v>
      </c>
      <c r="B77" s="7"/>
      <c r="C77" s="7"/>
      <c r="D77" s="7"/>
      <c r="E77" s="2"/>
      <c r="F77" s="2"/>
      <c r="I77" s="43"/>
    </row>
    <row r="78" spans="1:18" x14ac:dyDescent="0.25">
      <c r="I78" s="43"/>
    </row>
    <row r="79" spans="1:18" x14ac:dyDescent="0.25">
      <c r="I79" s="43"/>
    </row>
    <row r="80" spans="1:18" ht="15.75" customHeight="1" x14ac:dyDescent="0.25">
      <c r="A80" s="210" t="s">
        <v>404</v>
      </c>
      <c r="B80" s="210"/>
      <c r="C80" s="210"/>
      <c r="D80" s="210"/>
      <c r="E80" s="210"/>
      <c r="F80" s="210"/>
      <c r="I80" s="43"/>
    </row>
    <row r="81" spans="1:9" ht="25.15" customHeight="1" x14ac:dyDescent="0.25">
      <c r="A81" s="210"/>
      <c r="B81" s="210"/>
      <c r="C81" s="210"/>
      <c r="D81" s="210"/>
      <c r="E81" s="210"/>
      <c r="F81" s="210"/>
      <c r="I81" s="43"/>
    </row>
    <row r="82" spans="1:9" ht="21.75" customHeight="1" x14ac:dyDescent="0.25">
      <c r="A82" s="211"/>
      <c r="B82" s="211"/>
      <c r="C82" s="211"/>
      <c r="D82" s="211"/>
      <c r="E82" s="211"/>
      <c r="F82" s="211"/>
      <c r="I82" s="43"/>
    </row>
    <row r="83" spans="1:9" x14ac:dyDescent="0.25">
      <c r="A83" s="120" t="s">
        <v>80</v>
      </c>
      <c r="B83" s="212" t="s">
        <v>81</v>
      </c>
      <c r="C83" s="213"/>
      <c r="D83" s="212" t="s">
        <v>38</v>
      </c>
      <c r="E83" s="213"/>
      <c r="F83" s="70"/>
      <c r="I83" s="43"/>
    </row>
    <row r="84" spans="1:9" x14ac:dyDescent="0.25">
      <c r="A84" s="71"/>
      <c r="B84" s="72"/>
      <c r="C84" s="73"/>
      <c r="D84" s="72"/>
      <c r="E84" s="73"/>
      <c r="F84" s="73" t="s">
        <v>4</v>
      </c>
      <c r="I84" s="43"/>
    </row>
    <row r="85" spans="1:9" x14ac:dyDescent="0.25">
      <c r="A85" s="74"/>
      <c r="B85" s="75" t="s">
        <v>39</v>
      </c>
      <c r="C85" s="76" t="s">
        <v>40</v>
      </c>
      <c r="D85" s="75" t="s">
        <v>39</v>
      </c>
      <c r="E85" s="76" t="s">
        <v>41</v>
      </c>
      <c r="F85" s="76" t="s">
        <v>39</v>
      </c>
      <c r="I85" s="43"/>
    </row>
    <row r="86" spans="1:9" x14ac:dyDescent="0.25">
      <c r="A86" s="77" t="s">
        <v>1</v>
      </c>
      <c r="B86" s="71"/>
      <c r="C86" s="78"/>
      <c r="D86" s="71"/>
      <c r="E86" s="78"/>
      <c r="F86" s="77"/>
      <c r="I86" s="43"/>
    </row>
    <row r="87" spans="1:9" x14ac:dyDescent="0.25">
      <c r="A87" s="79" t="s">
        <v>82</v>
      </c>
      <c r="B87" s="195">
        <v>1432</v>
      </c>
      <c r="C87" s="151">
        <f t="shared" ref="C87:C93" si="15">B87/F87</f>
        <v>0.81828571428571428</v>
      </c>
      <c r="D87" s="195">
        <v>318</v>
      </c>
      <c r="E87" s="151">
        <f>D87/F87</f>
        <v>0.18171428571428572</v>
      </c>
      <c r="F87" s="81">
        <f>SUM(B87,D87)</f>
        <v>1750</v>
      </c>
      <c r="I87" s="43"/>
    </row>
    <row r="88" spans="1:9" x14ac:dyDescent="0.25">
      <c r="A88" s="79" t="s">
        <v>83</v>
      </c>
      <c r="B88" s="195">
        <v>3855</v>
      </c>
      <c r="C88" s="151">
        <f t="shared" si="15"/>
        <v>0.86941813261163736</v>
      </c>
      <c r="D88" s="195">
        <v>579</v>
      </c>
      <c r="E88" s="151">
        <f t="shared" ref="E88:E93" si="16">D88/F88</f>
        <v>0.13058186738836267</v>
      </c>
      <c r="F88" s="81">
        <f t="shared" ref="F88:F92" si="17">SUM(B88,D88)</f>
        <v>4434</v>
      </c>
      <c r="I88" s="43"/>
    </row>
    <row r="89" spans="1:9" x14ac:dyDescent="0.25">
      <c r="A89" s="79" t="s">
        <v>84</v>
      </c>
      <c r="B89" s="195">
        <v>3734</v>
      </c>
      <c r="C89" s="151">
        <f t="shared" si="15"/>
        <v>0.77954070981210855</v>
      </c>
      <c r="D89" s="195">
        <v>1056</v>
      </c>
      <c r="E89" s="151">
        <f t="shared" si="16"/>
        <v>0.22045929018789143</v>
      </c>
      <c r="F89" s="81">
        <f t="shared" si="17"/>
        <v>4790</v>
      </c>
      <c r="I89" s="43"/>
    </row>
    <row r="90" spans="1:9" x14ac:dyDescent="0.25">
      <c r="A90" s="79" t="s">
        <v>85</v>
      </c>
      <c r="B90" s="195">
        <v>3186</v>
      </c>
      <c r="C90" s="151">
        <f t="shared" si="15"/>
        <v>0.5165369649805448</v>
      </c>
      <c r="D90" s="195">
        <v>2982</v>
      </c>
      <c r="E90" s="151">
        <f t="shared" si="16"/>
        <v>0.48346303501945526</v>
      </c>
      <c r="F90" s="81">
        <f t="shared" si="17"/>
        <v>6168</v>
      </c>
      <c r="I90" s="43"/>
    </row>
    <row r="91" spans="1:9" x14ac:dyDescent="0.25">
      <c r="A91" s="79" t="s">
        <v>86</v>
      </c>
      <c r="B91" s="195">
        <v>7926</v>
      </c>
      <c r="C91" s="151">
        <f t="shared" si="15"/>
        <v>0.63095048559146638</v>
      </c>
      <c r="D91" s="195">
        <v>4636</v>
      </c>
      <c r="E91" s="151">
        <f t="shared" si="16"/>
        <v>0.36904951440853367</v>
      </c>
      <c r="F91" s="81">
        <f t="shared" si="17"/>
        <v>12562</v>
      </c>
      <c r="I91" s="43"/>
    </row>
    <row r="92" spans="1:9" x14ac:dyDescent="0.25">
      <c r="A92" s="82" t="s">
        <v>87</v>
      </c>
      <c r="B92" s="195">
        <v>5199</v>
      </c>
      <c r="C92" s="151">
        <f t="shared" si="15"/>
        <v>0.9869020501138952</v>
      </c>
      <c r="D92" s="195">
        <v>69</v>
      </c>
      <c r="E92" s="151">
        <f t="shared" si="16"/>
        <v>1.3097949886104784E-2</v>
      </c>
      <c r="F92" s="81">
        <f t="shared" si="17"/>
        <v>5268</v>
      </c>
      <c r="I92" s="43"/>
    </row>
    <row r="93" spans="1:9" x14ac:dyDescent="0.25">
      <c r="A93" s="87" t="s">
        <v>49</v>
      </c>
      <c r="B93" s="88">
        <f>SUM(B87:B92)</f>
        <v>25332</v>
      </c>
      <c r="C93" s="151">
        <f t="shared" si="15"/>
        <v>0.7243509092988677</v>
      </c>
      <c r="D93" s="88">
        <f>SUM(D87:D92)</f>
        <v>9640</v>
      </c>
      <c r="E93" s="151">
        <f t="shared" si="16"/>
        <v>0.27564909070113236</v>
      </c>
      <c r="F93" s="90">
        <f>SUM(F87:F92)</f>
        <v>34972</v>
      </c>
      <c r="I93" s="43"/>
    </row>
    <row r="94" spans="1:9" x14ac:dyDescent="0.25">
      <c r="A94" s="91"/>
      <c r="B94" s="92"/>
      <c r="C94" s="153"/>
      <c r="D94" s="94"/>
      <c r="E94" s="153"/>
      <c r="F94" s="95"/>
      <c r="I94" s="43"/>
    </row>
    <row r="95" spans="1:9" x14ac:dyDescent="0.25">
      <c r="A95" s="77" t="s">
        <v>50</v>
      </c>
      <c r="B95" s="92"/>
      <c r="C95" s="153"/>
      <c r="D95" s="94"/>
      <c r="E95" s="153"/>
      <c r="F95" s="95"/>
      <c r="I95" s="43"/>
    </row>
    <row r="96" spans="1:9" x14ac:dyDescent="0.25">
      <c r="A96" s="79" t="s">
        <v>82</v>
      </c>
      <c r="B96" s="195">
        <v>549</v>
      </c>
      <c r="C96" s="151">
        <f>B96/F96</f>
        <v>1</v>
      </c>
      <c r="D96" s="195">
        <v>0</v>
      </c>
      <c r="E96" s="151">
        <f>D96/F96</f>
        <v>0</v>
      </c>
      <c r="F96" s="81">
        <f t="shared" ref="F96:F103" si="18">SUM(B96,D96)</f>
        <v>549</v>
      </c>
      <c r="I96" s="43"/>
    </row>
    <row r="97" spans="1:9" x14ac:dyDescent="0.25">
      <c r="A97" s="79" t="s">
        <v>83</v>
      </c>
      <c r="B97" s="195">
        <v>407</v>
      </c>
      <c r="C97" s="151">
        <f t="shared" ref="C97:C103" si="19">B97/F97</f>
        <v>0.98072289156626502</v>
      </c>
      <c r="D97" s="195">
        <v>8</v>
      </c>
      <c r="E97" s="151">
        <f t="shared" ref="E97:E103" si="20">D97/F97</f>
        <v>1.9277108433734941E-2</v>
      </c>
      <c r="F97" s="81">
        <f t="shared" si="18"/>
        <v>415</v>
      </c>
      <c r="I97" s="43"/>
    </row>
    <row r="98" spans="1:9" x14ac:dyDescent="0.25">
      <c r="A98" s="79" t="s">
        <v>84</v>
      </c>
      <c r="B98" s="195">
        <v>189</v>
      </c>
      <c r="C98" s="151">
        <f t="shared" si="19"/>
        <v>1</v>
      </c>
      <c r="D98" s="195">
        <v>0</v>
      </c>
      <c r="E98" s="151">
        <f t="shared" si="20"/>
        <v>0</v>
      </c>
      <c r="F98" s="81">
        <f t="shared" si="18"/>
        <v>189</v>
      </c>
      <c r="I98" s="43"/>
    </row>
    <row r="99" spans="1:9" x14ac:dyDescent="0.25">
      <c r="A99" s="79" t="s">
        <v>85</v>
      </c>
      <c r="B99" s="195">
        <v>678</v>
      </c>
      <c r="C99" s="151">
        <f t="shared" si="19"/>
        <v>1</v>
      </c>
      <c r="D99" s="195">
        <v>0</v>
      </c>
      <c r="E99" s="151">
        <f t="shared" si="20"/>
        <v>0</v>
      </c>
      <c r="F99" s="81">
        <f t="shared" si="18"/>
        <v>678</v>
      </c>
      <c r="I99" s="43"/>
    </row>
    <row r="100" spans="1:9" x14ac:dyDescent="0.25">
      <c r="A100" s="79" t="s">
        <v>86</v>
      </c>
      <c r="B100" s="195">
        <v>237</v>
      </c>
      <c r="C100" s="151">
        <f t="shared" si="19"/>
        <v>0.98750000000000004</v>
      </c>
      <c r="D100" s="195">
        <v>3</v>
      </c>
      <c r="E100" s="151">
        <f t="shared" si="20"/>
        <v>1.2500000000000001E-2</v>
      </c>
      <c r="F100" s="81">
        <f t="shared" si="18"/>
        <v>240</v>
      </c>
      <c r="I100" s="43"/>
    </row>
    <row r="101" spans="1:9" x14ac:dyDescent="0.25">
      <c r="A101" s="79" t="s">
        <v>88</v>
      </c>
      <c r="B101" s="195">
        <v>6</v>
      </c>
      <c r="C101" s="151">
        <f t="shared" si="19"/>
        <v>1</v>
      </c>
      <c r="D101" s="195">
        <v>0</v>
      </c>
      <c r="E101" s="151">
        <f t="shared" si="20"/>
        <v>0</v>
      </c>
      <c r="F101" s="81">
        <f t="shared" si="18"/>
        <v>6</v>
      </c>
      <c r="I101" s="43"/>
    </row>
    <row r="102" spans="1:9" x14ac:dyDescent="0.25">
      <c r="A102" s="79" t="s">
        <v>87</v>
      </c>
      <c r="B102" s="195">
        <v>220</v>
      </c>
      <c r="C102" s="151">
        <f t="shared" si="19"/>
        <v>0.82089552238805974</v>
      </c>
      <c r="D102" s="195">
        <v>48</v>
      </c>
      <c r="E102" s="151">
        <f t="shared" si="20"/>
        <v>0.17910447761194029</v>
      </c>
      <c r="F102" s="81">
        <f t="shared" si="18"/>
        <v>268</v>
      </c>
      <c r="I102" s="43"/>
    </row>
    <row r="103" spans="1:9" x14ac:dyDescent="0.25">
      <c r="A103" s="82" t="s">
        <v>180</v>
      </c>
      <c r="B103" s="195">
        <v>224</v>
      </c>
      <c r="C103" s="151">
        <f t="shared" si="19"/>
        <v>0.89243027888446214</v>
      </c>
      <c r="D103" s="195">
        <v>27</v>
      </c>
      <c r="E103" s="151">
        <f t="shared" si="20"/>
        <v>0.10756972111553785</v>
      </c>
      <c r="F103" s="81">
        <f t="shared" si="18"/>
        <v>251</v>
      </c>
      <c r="I103" s="43"/>
    </row>
    <row r="104" spans="1:9" x14ac:dyDescent="0.25">
      <c r="A104" s="87" t="s">
        <v>62</v>
      </c>
      <c r="B104" s="88">
        <f>SUM(B96:B103)</f>
        <v>2510</v>
      </c>
      <c r="C104" s="89">
        <f>B104/F104</f>
        <v>0.96687211093990755</v>
      </c>
      <c r="D104" s="88">
        <f>SUM(D96:D103)</f>
        <v>86</v>
      </c>
      <c r="E104" s="89">
        <f>D104/F104</f>
        <v>3.3127889060092452E-2</v>
      </c>
      <c r="F104" s="90">
        <f>SUM(F96:F103)</f>
        <v>2596</v>
      </c>
      <c r="I104" s="43"/>
    </row>
    <row r="105" spans="1:9" x14ac:dyDescent="0.25">
      <c r="A105" s="95"/>
      <c r="B105" s="97"/>
      <c r="C105" s="155"/>
      <c r="D105" s="97"/>
      <c r="E105" s="155"/>
      <c r="F105" s="99"/>
      <c r="I105" s="43"/>
    </row>
    <row r="106" spans="1:9" x14ac:dyDescent="0.25">
      <c r="A106" s="77" t="s">
        <v>4</v>
      </c>
      <c r="B106" s="92"/>
      <c r="C106" s="153"/>
      <c r="D106" s="94"/>
      <c r="E106" s="153"/>
      <c r="F106" s="95"/>
      <c r="I106" s="43"/>
    </row>
    <row r="107" spans="1:9" x14ac:dyDescent="0.25">
      <c r="A107" s="79" t="s">
        <v>82</v>
      </c>
      <c r="B107" s="80">
        <f>SUM(B87+B96)</f>
        <v>1981</v>
      </c>
      <c r="C107" s="151">
        <f>B107/F107</f>
        <v>0.86167899086559374</v>
      </c>
      <c r="D107" s="80">
        <f>SUM(D87+D96)</f>
        <v>318</v>
      </c>
      <c r="E107" s="151">
        <f>D107/F107</f>
        <v>0.13832100913440626</v>
      </c>
      <c r="F107" s="81">
        <f>SUM(F87+F96)</f>
        <v>2299</v>
      </c>
      <c r="I107" s="43"/>
    </row>
    <row r="108" spans="1:9" x14ac:dyDescent="0.25">
      <c r="A108" s="79" t="s">
        <v>83</v>
      </c>
      <c r="B108" s="80">
        <f>SUM(B88+B97)</f>
        <v>4262</v>
      </c>
      <c r="C108" s="151">
        <f t="shared" ref="C108:C114" si="21">B108/F108</f>
        <v>0.87894411218808</v>
      </c>
      <c r="D108" s="80">
        <f>SUM(D88+D97)</f>
        <v>587</v>
      </c>
      <c r="E108" s="151">
        <f t="shared" ref="E108:E114" si="22">D108/F108</f>
        <v>0.12105588781191998</v>
      </c>
      <c r="F108" s="81">
        <f>SUM(F88+F97)</f>
        <v>4849</v>
      </c>
      <c r="I108" s="43"/>
    </row>
    <row r="109" spans="1:9" x14ac:dyDescent="0.25">
      <c r="A109" s="79" t="s">
        <v>84</v>
      </c>
      <c r="B109" s="80">
        <f>SUM(B89+B98)</f>
        <v>3923</v>
      </c>
      <c r="C109" s="151">
        <f t="shared" si="21"/>
        <v>0.78790921871861819</v>
      </c>
      <c r="D109" s="80">
        <f>SUM(D89+D98)</f>
        <v>1056</v>
      </c>
      <c r="E109" s="151">
        <f t="shared" si="22"/>
        <v>0.21209078128138181</v>
      </c>
      <c r="F109" s="81">
        <f>SUM(F89+F98)</f>
        <v>4979</v>
      </c>
      <c r="I109" s="43"/>
    </row>
    <row r="110" spans="1:9" x14ac:dyDescent="0.25">
      <c r="A110" s="79" t="s">
        <v>85</v>
      </c>
      <c r="B110" s="80">
        <f>SUM(B90+B99)</f>
        <v>3864</v>
      </c>
      <c r="C110" s="151">
        <f t="shared" si="21"/>
        <v>0.56441717791411039</v>
      </c>
      <c r="D110" s="80">
        <f>SUM(D90+D99)</f>
        <v>2982</v>
      </c>
      <c r="E110" s="151">
        <f t="shared" si="22"/>
        <v>0.43558282208588955</v>
      </c>
      <c r="F110" s="81">
        <f>SUM(F90+F99)</f>
        <v>6846</v>
      </c>
      <c r="I110" s="43"/>
    </row>
    <row r="111" spans="1:9" x14ac:dyDescent="0.25">
      <c r="A111" s="79" t="s">
        <v>86</v>
      </c>
      <c r="B111" s="80">
        <f>SUM(B91+B100)</f>
        <v>8163</v>
      </c>
      <c r="C111" s="151">
        <f t="shared" si="21"/>
        <v>0.63763474457116076</v>
      </c>
      <c r="D111" s="80">
        <f>SUM(D91+D100)</f>
        <v>4639</v>
      </c>
      <c r="E111" s="151">
        <f t="shared" si="22"/>
        <v>0.36236525542883924</v>
      </c>
      <c r="F111" s="81">
        <f>SUM(F91+F100)</f>
        <v>12802</v>
      </c>
      <c r="I111" s="43"/>
    </row>
    <row r="112" spans="1:9" x14ac:dyDescent="0.25">
      <c r="A112" s="79" t="s">
        <v>88</v>
      </c>
      <c r="B112" s="80">
        <f>SUM(B101)</f>
        <v>6</v>
      </c>
      <c r="C112" s="151">
        <f t="shared" si="21"/>
        <v>1</v>
      </c>
      <c r="D112" s="80">
        <f t="shared" ref="D112:D114" si="23">SUM(F112-B112)</f>
        <v>0</v>
      </c>
      <c r="E112" s="151">
        <f t="shared" si="22"/>
        <v>0</v>
      </c>
      <c r="F112" s="81">
        <f>SUM(F101)</f>
        <v>6</v>
      </c>
      <c r="I112" s="43"/>
    </row>
    <row r="113" spans="1:6" x14ac:dyDescent="0.25">
      <c r="A113" s="82" t="s">
        <v>87</v>
      </c>
      <c r="B113" s="83">
        <f>SUM(B92+B102)</f>
        <v>5419</v>
      </c>
      <c r="C113" s="151">
        <f t="shared" si="21"/>
        <v>0.97886560693641622</v>
      </c>
      <c r="D113" s="83">
        <f>SUM(D92+D102)</f>
        <v>117</v>
      </c>
      <c r="E113" s="151">
        <f t="shared" si="22"/>
        <v>2.1134393063583817E-2</v>
      </c>
      <c r="F113" s="86">
        <f>SUM(F92+F102)</f>
        <v>5536</v>
      </c>
    </row>
    <row r="114" spans="1:6" x14ac:dyDescent="0.25">
      <c r="A114" s="82" t="s">
        <v>180</v>
      </c>
      <c r="B114" s="85">
        <f>SUM(B103)</f>
        <v>224</v>
      </c>
      <c r="C114" s="151">
        <f t="shared" si="21"/>
        <v>0.89243027888446214</v>
      </c>
      <c r="D114" s="80">
        <f t="shared" si="23"/>
        <v>27</v>
      </c>
      <c r="E114" s="151">
        <f t="shared" si="22"/>
        <v>0.10756972111553785</v>
      </c>
      <c r="F114" s="96">
        <f>SUM(F103)</f>
        <v>251</v>
      </c>
    </row>
    <row r="115" spans="1:6" x14ac:dyDescent="0.25">
      <c r="A115" s="87" t="s">
        <v>51</v>
      </c>
      <c r="B115" s="88">
        <f>SUM(B107:B114)</f>
        <v>27842</v>
      </c>
      <c r="C115" s="89">
        <f>B115/F115</f>
        <v>0.74110945485519586</v>
      </c>
      <c r="D115" s="88">
        <f>SUM(D107:D114)</f>
        <v>9726</v>
      </c>
      <c r="E115" s="89">
        <f>D115/F115</f>
        <v>0.25889054514480409</v>
      </c>
      <c r="F115" s="90">
        <f>SUM(F107:F114)</f>
        <v>37568</v>
      </c>
    </row>
    <row r="116" spans="1:6" x14ac:dyDescent="0.25">
      <c r="A116" s="111"/>
      <c r="B116" s="111"/>
      <c r="C116" s="111"/>
      <c r="D116" s="111"/>
      <c r="E116" s="111"/>
      <c r="F116" s="111"/>
    </row>
    <row r="117" spans="1:6" x14ac:dyDescent="0.25">
      <c r="A117" s="100" t="s">
        <v>93</v>
      </c>
      <c r="B117" s="111"/>
      <c r="C117" s="111"/>
      <c r="D117" s="111"/>
      <c r="E117" s="111"/>
      <c r="F117" s="111"/>
    </row>
  </sheetData>
  <mergeCells count="6">
    <mergeCell ref="A1:L1"/>
    <mergeCell ref="A2:L2"/>
    <mergeCell ref="A80:F81"/>
    <mergeCell ref="A82:F82"/>
    <mergeCell ref="B83:C83"/>
    <mergeCell ref="D83:E83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1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163" customWidth="1"/>
    <col min="2" max="4" width="10.75" style="23" customWidth="1"/>
    <col min="5" max="8" width="10.75" style="163" customWidth="1"/>
    <col min="9" max="9" width="10.75" style="23" customWidth="1"/>
    <col min="10" max="13" width="10.75" style="163" customWidth="1"/>
    <col min="14" max="16" width="10.625" style="163" customWidth="1"/>
    <col min="17" max="16384" width="8.75" style="163"/>
  </cols>
  <sheetData>
    <row r="1" spans="1:20" ht="24.75" customHeight="1" x14ac:dyDescent="0.25">
      <c r="A1" s="214" t="s">
        <v>24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0" ht="22.5" x14ac:dyDescent="0.25">
      <c r="A2" s="214" t="s">
        <v>19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20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20" ht="18" x14ac:dyDescent="0.25">
      <c r="A4" s="21" t="s">
        <v>0</v>
      </c>
      <c r="B4" s="22" t="s">
        <v>262</v>
      </c>
      <c r="E4" s="24"/>
      <c r="F4" s="24"/>
      <c r="G4" s="24"/>
      <c r="H4" s="20"/>
      <c r="I4" s="25"/>
      <c r="J4" s="20"/>
      <c r="K4" s="20"/>
      <c r="L4" s="20"/>
    </row>
    <row r="5" spans="1:20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20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7" t="s">
        <v>360</v>
      </c>
      <c r="J6" s="27" t="s">
        <v>403</v>
      </c>
      <c r="K6" s="2"/>
      <c r="L6" s="27" t="s">
        <v>22</v>
      </c>
      <c r="M6" s="27" t="s">
        <v>23</v>
      </c>
      <c r="N6" s="27" t="s">
        <v>155</v>
      </c>
      <c r="O6" s="27" t="s">
        <v>188</v>
      </c>
      <c r="P6" s="27" t="s">
        <v>219</v>
      </c>
      <c r="Q6" s="27" t="s">
        <v>261</v>
      </c>
      <c r="R6" s="27" t="s">
        <v>315</v>
      </c>
      <c r="S6" s="27" t="s">
        <v>360</v>
      </c>
      <c r="T6" s="27" t="s">
        <v>403</v>
      </c>
    </row>
    <row r="7" spans="1:20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28"/>
      <c r="K7" s="133" t="s">
        <v>91</v>
      </c>
      <c r="L7" s="2"/>
      <c r="M7" s="7"/>
      <c r="N7" s="2"/>
      <c r="O7" s="2"/>
      <c r="P7" s="2"/>
      <c r="Q7" s="2"/>
      <c r="R7" s="28"/>
      <c r="S7" s="28"/>
      <c r="T7" s="28"/>
    </row>
    <row r="8" spans="1:20" x14ac:dyDescent="0.25">
      <c r="A8" s="2" t="s">
        <v>1</v>
      </c>
      <c r="B8" s="29"/>
      <c r="C8" s="15"/>
      <c r="D8" s="15"/>
      <c r="E8" s="15"/>
      <c r="F8" s="15"/>
      <c r="G8" s="15">
        <v>26</v>
      </c>
      <c r="H8" s="15">
        <v>114</v>
      </c>
      <c r="I8" s="168">
        <v>537</v>
      </c>
      <c r="J8" s="168">
        <v>564</v>
      </c>
      <c r="K8" s="66" t="s">
        <v>1</v>
      </c>
      <c r="L8" s="29"/>
      <c r="M8" s="15"/>
      <c r="N8" s="15"/>
      <c r="O8" s="15"/>
      <c r="P8" s="15"/>
      <c r="Q8" s="15">
        <v>19</v>
      </c>
      <c r="R8" s="168">
        <v>81</v>
      </c>
      <c r="S8" s="168">
        <v>405</v>
      </c>
      <c r="T8" s="168">
        <v>390</v>
      </c>
    </row>
    <row r="9" spans="1:20" x14ac:dyDescent="0.25">
      <c r="A9" s="2" t="s">
        <v>2</v>
      </c>
      <c r="B9" s="29"/>
      <c r="C9" s="15"/>
      <c r="D9" s="15"/>
      <c r="E9" s="15"/>
      <c r="F9" s="15"/>
      <c r="G9" s="15">
        <v>0</v>
      </c>
      <c r="H9" s="15">
        <v>0</v>
      </c>
      <c r="I9" s="15">
        <v>0</v>
      </c>
      <c r="J9" s="15">
        <v>0</v>
      </c>
      <c r="K9" s="66" t="s">
        <v>2</v>
      </c>
      <c r="L9" s="29"/>
      <c r="M9" s="15"/>
      <c r="N9" s="15"/>
      <c r="O9" s="15"/>
      <c r="P9" s="15"/>
      <c r="Q9" s="15">
        <v>0</v>
      </c>
      <c r="R9" s="15">
        <v>0</v>
      </c>
      <c r="S9" s="15">
        <v>0</v>
      </c>
      <c r="T9" s="15">
        <v>0</v>
      </c>
    </row>
    <row r="10" spans="1:20" x14ac:dyDescent="0.25">
      <c r="A10" s="2" t="s">
        <v>5</v>
      </c>
      <c r="B10" s="29"/>
      <c r="C10" s="15"/>
      <c r="D10" s="15"/>
      <c r="E10" s="15"/>
      <c r="F10" s="15"/>
      <c r="G10" s="15">
        <v>0</v>
      </c>
      <c r="H10" s="15">
        <v>0</v>
      </c>
      <c r="I10" s="15">
        <v>0</v>
      </c>
      <c r="J10" s="15">
        <v>0</v>
      </c>
      <c r="K10" s="66" t="s">
        <v>5</v>
      </c>
      <c r="L10" s="29"/>
      <c r="M10" s="15"/>
      <c r="N10" s="15"/>
      <c r="O10" s="15"/>
      <c r="P10" s="15"/>
      <c r="Q10" s="15">
        <v>0</v>
      </c>
      <c r="R10" s="15">
        <v>0</v>
      </c>
      <c r="S10" s="15">
        <v>0</v>
      </c>
      <c r="T10" s="15">
        <v>0</v>
      </c>
    </row>
    <row r="11" spans="1:20" x14ac:dyDescent="0.25">
      <c r="A11" s="2" t="s">
        <v>3</v>
      </c>
      <c r="B11" s="29"/>
      <c r="C11" s="15"/>
      <c r="D11" s="15"/>
      <c r="E11" s="15"/>
      <c r="F11" s="15"/>
      <c r="G11" s="15">
        <v>0</v>
      </c>
      <c r="H11" s="15">
        <v>0</v>
      </c>
      <c r="I11" s="15">
        <v>0</v>
      </c>
      <c r="J11" s="15">
        <v>0</v>
      </c>
      <c r="K11" s="66" t="s">
        <v>3</v>
      </c>
      <c r="L11" s="29"/>
      <c r="M11" s="15"/>
      <c r="N11" s="15"/>
      <c r="O11" s="15"/>
      <c r="P11" s="15"/>
      <c r="Q11" s="15">
        <v>0</v>
      </c>
      <c r="R11" s="15">
        <v>0</v>
      </c>
      <c r="S11" s="15">
        <v>0</v>
      </c>
      <c r="T11" s="15">
        <v>0</v>
      </c>
    </row>
    <row r="12" spans="1:20" x14ac:dyDescent="0.25">
      <c r="A12" s="30" t="s">
        <v>4</v>
      </c>
      <c r="B12" s="31">
        <f t="shared" ref="B12:J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26</v>
      </c>
      <c r="H12" s="13">
        <f t="shared" si="0"/>
        <v>114</v>
      </c>
      <c r="I12" s="13">
        <f t="shared" si="0"/>
        <v>537</v>
      </c>
      <c r="J12" s="13">
        <f t="shared" si="0"/>
        <v>564</v>
      </c>
      <c r="K12" s="134" t="s">
        <v>4</v>
      </c>
      <c r="L12" s="31">
        <f t="shared" ref="L12:T12" si="1">SUM(L8:L11)</f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19</v>
      </c>
      <c r="R12" s="13">
        <f t="shared" si="1"/>
        <v>81</v>
      </c>
      <c r="S12" s="13">
        <f t="shared" si="1"/>
        <v>405</v>
      </c>
      <c r="T12" s="13">
        <f t="shared" si="1"/>
        <v>390</v>
      </c>
    </row>
    <row r="13" spans="1:20" x14ac:dyDescent="0.25">
      <c r="A13" s="2"/>
      <c r="B13" s="7"/>
      <c r="C13" s="12"/>
      <c r="D13" s="51"/>
      <c r="E13" s="2"/>
      <c r="F13" s="2"/>
      <c r="G13" s="2"/>
      <c r="H13" s="2"/>
      <c r="I13" s="2"/>
      <c r="J13" s="2"/>
      <c r="K13" s="135"/>
      <c r="L13" s="52"/>
      <c r="M13" s="34"/>
      <c r="N13" s="52"/>
      <c r="O13" s="7"/>
      <c r="P13" s="7"/>
      <c r="Q13" s="2"/>
      <c r="R13" s="28"/>
      <c r="S13" s="28"/>
      <c r="T13" s="28"/>
    </row>
    <row r="14" spans="1:20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7" t="s">
        <v>360</v>
      </c>
      <c r="J14" s="27" t="s">
        <v>403</v>
      </c>
      <c r="K14" s="136"/>
      <c r="L14" s="27" t="s">
        <v>22</v>
      </c>
      <c r="M14" s="27" t="s">
        <v>23</v>
      </c>
      <c r="N14" s="27" t="s">
        <v>155</v>
      </c>
      <c r="O14" s="27" t="s">
        <v>188</v>
      </c>
      <c r="P14" s="27" t="s">
        <v>219</v>
      </c>
      <c r="Q14" s="27" t="s">
        <v>261</v>
      </c>
      <c r="R14" s="27" t="s">
        <v>315</v>
      </c>
      <c r="S14" s="27" t="s">
        <v>360</v>
      </c>
      <c r="T14" s="27" t="s">
        <v>403</v>
      </c>
    </row>
    <row r="15" spans="1:20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28"/>
      <c r="K15" s="8" t="s">
        <v>154</v>
      </c>
      <c r="L15" s="28"/>
      <c r="M15" s="36"/>
      <c r="N15" s="7"/>
      <c r="O15" s="7"/>
      <c r="P15" s="7"/>
      <c r="Q15" s="7"/>
      <c r="R15" s="28"/>
      <c r="S15" s="28"/>
      <c r="T15" s="28"/>
    </row>
    <row r="16" spans="1:20" s="23" customFormat="1" ht="15" customHeight="1" x14ac:dyDescent="0.25">
      <c r="A16" s="7" t="s">
        <v>1</v>
      </c>
      <c r="B16" s="29"/>
      <c r="C16" s="15"/>
      <c r="D16" s="15"/>
      <c r="E16" s="15"/>
      <c r="F16" s="15"/>
      <c r="G16" s="15">
        <v>21</v>
      </c>
      <c r="H16" s="15">
        <v>91</v>
      </c>
      <c r="I16" s="146">
        <v>167</v>
      </c>
      <c r="J16" s="146">
        <v>169</v>
      </c>
      <c r="K16" s="137" t="s">
        <v>1</v>
      </c>
      <c r="L16" s="29"/>
      <c r="M16" s="15"/>
      <c r="N16" s="15"/>
      <c r="O16" s="15"/>
      <c r="P16" s="15"/>
      <c r="Q16" s="15">
        <v>1</v>
      </c>
      <c r="R16" s="15">
        <v>1</v>
      </c>
      <c r="S16" s="15">
        <v>1</v>
      </c>
      <c r="T16" s="184">
        <v>1</v>
      </c>
    </row>
    <row r="17" spans="1:25" s="23" customFormat="1" ht="15" customHeight="1" x14ac:dyDescent="0.25">
      <c r="A17" s="7" t="s">
        <v>2</v>
      </c>
      <c r="B17" s="29"/>
      <c r="C17" s="15"/>
      <c r="D17" s="15"/>
      <c r="E17" s="15"/>
      <c r="F17" s="15"/>
      <c r="G17" s="15">
        <v>0</v>
      </c>
      <c r="H17" s="15">
        <v>0</v>
      </c>
      <c r="I17" s="15">
        <v>0</v>
      </c>
      <c r="J17" s="15">
        <v>0</v>
      </c>
      <c r="K17" s="137" t="s">
        <v>2</v>
      </c>
      <c r="L17" s="29"/>
      <c r="M17" s="15"/>
      <c r="N17" s="15"/>
      <c r="O17" s="15"/>
      <c r="P17" s="15"/>
      <c r="Q17" s="15">
        <v>0</v>
      </c>
      <c r="R17" s="15">
        <v>0</v>
      </c>
      <c r="S17" s="15">
        <v>0</v>
      </c>
      <c r="T17" s="15">
        <v>0</v>
      </c>
    </row>
    <row r="18" spans="1:25" s="23" customFormat="1" ht="14.1" customHeight="1" x14ac:dyDescent="0.25">
      <c r="A18" s="7" t="s">
        <v>5</v>
      </c>
      <c r="B18" s="29"/>
      <c r="C18" s="15"/>
      <c r="D18" s="15"/>
      <c r="E18" s="15"/>
      <c r="F18" s="15"/>
      <c r="G18" s="15">
        <v>0</v>
      </c>
      <c r="H18" s="15">
        <v>0</v>
      </c>
      <c r="I18" s="15">
        <v>0</v>
      </c>
      <c r="J18" s="15">
        <v>0</v>
      </c>
      <c r="K18" s="137" t="s">
        <v>5</v>
      </c>
      <c r="L18" s="29"/>
      <c r="M18" s="15"/>
      <c r="N18" s="15"/>
      <c r="O18" s="15"/>
      <c r="P18" s="15"/>
      <c r="Q18" s="15">
        <v>0</v>
      </c>
      <c r="R18" s="15">
        <v>0</v>
      </c>
      <c r="S18" s="15">
        <v>0</v>
      </c>
      <c r="T18" s="15">
        <v>0</v>
      </c>
    </row>
    <row r="19" spans="1:25" s="23" customFormat="1" ht="14.1" customHeight="1" x14ac:dyDescent="0.25">
      <c r="A19" s="7" t="s">
        <v>3</v>
      </c>
      <c r="B19" s="29"/>
      <c r="C19" s="15"/>
      <c r="D19" s="15"/>
      <c r="E19" s="15"/>
      <c r="F19" s="15"/>
      <c r="G19" s="15">
        <v>0</v>
      </c>
      <c r="H19" s="15">
        <v>0</v>
      </c>
      <c r="I19" s="15">
        <v>0</v>
      </c>
      <c r="J19" s="15">
        <v>0</v>
      </c>
      <c r="K19" s="137" t="s">
        <v>3</v>
      </c>
      <c r="L19" s="29"/>
      <c r="M19" s="15"/>
      <c r="N19" s="15"/>
      <c r="O19" s="15"/>
      <c r="P19" s="15"/>
      <c r="Q19" s="15">
        <v>0</v>
      </c>
      <c r="R19" s="15">
        <v>0</v>
      </c>
      <c r="S19" s="15">
        <v>0</v>
      </c>
      <c r="T19" s="15">
        <v>0</v>
      </c>
    </row>
    <row r="20" spans="1:25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si="2"/>
        <v>21</v>
      </c>
      <c r="H20" s="13">
        <f>SUM(H16:H19)</f>
        <v>91</v>
      </c>
      <c r="I20" s="13">
        <f>SUM(I16:I19)</f>
        <v>167</v>
      </c>
      <c r="J20" s="13">
        <f>SUM(J16:J19)</f>
        <v>169</v>
      </c>
      <c r="K20" s="140" t="s">
        <v>4</v>
      </c>
      <c r="L20" s="31">
        <f t="shared" ref="L20:Q20" si="3">SUM(L16:L19)</f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1</v>
      </c>
      <c r="R20" s="13">
        <f>SUM(R16:R19)</f>
        <v>1</v>
      </c>
      <c r="S20" s="13">
        <f>SUM(S16:S19)</f>
        <v>1</v>
      </c>
      <c r="T20" s="13">
        <f>SUM(T16:T19)</f>
        <v>1</v>
      </c>
    </row>
    <row r="21" spans="1:25" ht="15" customHeight="1" x14ac:dyDescent="0.25">
      <c r="A21" s="2" t="s">
        <v>359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25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  <c r="T22" s="14" t="s">
        <v>17</v>
      </c>
      <c r="U22" s="14" t="s">
        <v>15</v>
      </c>
      <c r="V22" s="14" t="s">
        <v>16</v>
      </c>
      <c r="W22" s="14" t="s">
        <v>17</v>
      </c>
      <c r="X22" s="14" t="s">
        <v>15</v>
      </c>
      <c r="Y22" s="14" t="s">
        <v>16</v>
      </c>
    </row>
    <row r="23" spans="1:25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  <c r="T23" s="3">
        <v>2019</v>
      </c>
      <c r="U23" s="3">
        <v>2019</v>
      </c>
      <c r="V23" s="3">
        <v>2020</v>
      </c>
      <c r="W23" s="3">
        <v>2020</v>
      </c>
      <c r="X23" s="3">
        <v>2020</v>
      </c>
      <c r="Y23" s="3">
        <v>2021</v>
      </c>
    </row>
    <row r="24" spans="1:25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s="23" customFormat="1" ht="14.1" customHeight="1" x14ac:dyDescent="0.25">
      <c r="A25" s="7" t="s">
        <v>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0</v>
      </c>
      <c r="O25" s="15">
        <v>0</v>
      </c>
      <c r="P25" s="15">
        <v>0</v>
      </c>
      <c r="Q25" s="15">
        <v>2</v>
      </c>
      <c r="R25" s="15">
        <v>2</v>
      </c>
      <c r="S25" s="15">
        <v>1</v>
      </c>
      <c r="T25" s="189">
        <v>3</v>
      </c>
      <c r="U25" s="189">
        <v>8</v>
      </c>
      <c r="V25" s="189">
        <v>10</v>
      </c>
      <c r="W25" s="189">
        <v>7</v>
      </c>
      <c r="X25" s="189">
        <v>9</v>
      </c>
      <c r="Y25" s="189">
        <v>7</v>
      </c>
    </row>
    <row r="26" spans="1:25" s="23" customFormat="1" ht="14.1" customHeight="1" x14ac:dyDescent="0.25">
      <c r="A26" s="7" t="s">
        <v>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</row>
    <row r="27" spans="1:25" s="23" customFormat="1" x14ac:dyDescent="0.25">
      <c r="A27" s="7" t="s">
        <v>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</row>
    <row r="28" spans="1:25" s="23" customFormat="1" ht="14.1" customHeight="1" x14ac:dyDescent="0.25">
      <c r="A28" s="7" t="s">
        <v>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</row>
    <row r="29" spans="1:25" s="23" customFormat="1" ht="14.1" customHeight="1" x14ac:dyDescent="0.25">
      <c r="A29" s="12" t="s">
        <v>4</v>
      </c>
      <c r="B29" s="13">
        <f t="shared" ref="B29:Y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13">
        <f t="shared" si="4"/>
        <v>0</v>
      </c>
      <c r="M29" s="13">
        <f t="shared" si="4"/>
        <v>0</v>
      </c>
      <c r="N29" s="13">
        <f t="shared" si="4"/>
        <v>0</v>
      </c>
      <c r="O29" s="13">
        <f t="shared" si="4"/>
        <v>0</v>
      </c>
      <c r="P29" s="13">
        <f t="shared" si="4"/>
        <v>0</v>
      </c>
      <c r="Q29" s="13">
        <f t="shared" si="4"/>
        <v>2</v>
      </c>
      <c r="R29" s="13">
        <f t="shared" si="4"/>
        <v>2</v>
      </c>
      <c r="S29" s="13">
        <f t="shared" si="4"/>
        <v>1</v>
      </c>
      <c r="T29" s="13">
        <f t="shared" si="4"/>
        <v>3</v>
      </c>
      <c r="U29" s="13">
        <f t="shared" si="4"/>
        <v>8</v>
      </c>
      <c r="V29" s="13">
        <f t="shared" si="4"/>
        <v>10</v>
      </c>
      <c r="W29" s="13">
        <f t="shared" si="4"/>
        <v>7</v>
      </c>
      <c r="X29" s="13">
        <f t="shared" si="4"/>
        <v>9</v>
      </c>
      <c r="Y29" s="13">
        <f t="shared" si="4"/>
        <v>7</v>
      </c>
    </row>
    <row r="30" spans="1:25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25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27" t="s">
        <v>360</v>
      </c>
      <c r="J31" s="27" t="s">
        <v>403</v>
      </c>
      <c r="K31" s="5"/>
      <c r="L31" s="27" t="s">
        <v>22</v>
      </c>
      <c r="M31" s="27" t="s">
        <v>23</v>
      </c>
      <c r="N31" s="27" t="s">
        <v>155</v>
      </c>
      <c r="O31" s="27" t="s">
        <v>188</v>
      </c>
      <c r="P31" s="27" t="s">
        <v>219</v>
      </c>
      <c r="Q31" s="27" t="s">
        <v>261</v>
      </c>
      <c r="R31" s="27" t="s">
        <v>315</v>
      </c>
      <c r="S31" s="27" t="s">
        <v>360</v>
      </c>
      <c r="T31" s="27" t="s">
        <v>403</v>
      </c>
    </row>
    <row r="32" spans="1:25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163"/>
      <c r="J32" s="207"/>
      <c r="K32" s="8" t="s">
        <v>124</v>
      </c>
      <c r="L32" s="7"/>
      <c r="M32" s="7"/>
      <c r="N32" s="7"/>
      <c r="O32" s="7"/>
      <c r="P32" s="7"/>
      <c r="Q32" s="7"/>
      <c r="R32" s="28"/>
      <c r="S32" s="28"/>
      <c r="T32" s="28"/>
    </row>
    <row r="33" spans="1:25" ht="14.1" customHeight="1" x14ac:dyDescent="0.25">
      <c r="A33" s="2" t="s">
        <v>1</v>
      </c>
      <c r="B33" s="15"/>
      <c r="C33" s="9"/>
      <c r="D33" s="9"/>
      <c r="E33" s="9"/>
      <c r="F33" s="9"/>
      <c r="G33" s="9">
        <v>8</v>
      </c>
      <c r="H33" s="9">
        <v>17</v>
      </c>
      <c r="I33" s="194">
        <v>28.4</v>
      </c>
      <c r="J33" s="15">
        <v>38.4</v>
      </c>
      <c r="K33" s="138" t="s">
        <v>99</v>
      </c>
      <c r="L33" s="44"/>
      <c r="M33" s="44"/>
      <c r="N33" s="44"/>
      <c r="O33" s="44"/>
      <c r="P33" s="44"/>
      <c r="Q33" s="44">
        <v>0</v>
      </c>
      <c r="R33" s="44" t="s">
        <v>321</v>
      </c>
      <c r="S33" s="169" t="s">
        <v>399</v>
      </c>
      <c r="T33" s="169" t="s">
        <v>430</v>
      </c>
    </row>
    <row r="34" spans="1:25" ht="14.1" customHeight="1" x14ac:dyDescent="0.25">
      <c r="A34" s="7" t="s">
        <v>2</v>
      </c>
      <c r="B34" s="15"/>
      <c r="C34" s="9"/>
      <c r="D34" s="9"/>
      <c r="E34" s="9"/>
      <c r="F34" s="9"/>
      <c r="G34" s="9">
        <v>0</v>
      </c>
      <c r="H34" s="9">
        <v>0</v>
      </c>
      <c r="I34" s="15">
        <v>0</v>
      </c>
      <c r="J34" s="15">
        <v>0</v>
      </c>
      <c r="K34" s="138" t="s">
        <v>100</v>
      </c>
      <c r="L34" s="45"/>
      <c r="M34" s="45"/>
      <c r="N34" s="45"/>
      <c r="O34" s="45"/>
      <c r="P34" s="45"/>
      <c r="Q34" s="45">
        <v>0</v>
      </c>
      <c r="R34" s="45" t="s">
        <v>350</v>
      </c>
      <c r="S34" s="169" t="s">
        <v>390</v>
      </c>
      <c r="T34" s="169" t="s">
        <v>428</v>
      </c>
    </row>
    <row r="35" spans="1:25" ht="14.1" customHeight="1" x14ac:dyDescent="0.25">
      <c r="A35" s="7" t="s">
        <v>3</v>
      </c>
      <c r="B35" s="15"/>
      <c r="C35" s="9"/>
      <c r="D35" s="9"/>
      <c r="E35" s="9"/>
      <c r="F35" s="9"/>
      <c r="G35" s="9">
        <v>0</v>
      </c>
      <c r="H35" s="9">
        <v>0</v>
      </c>
      <c r="I35" s="15">
        <v>0</v>
      </c>
      <c r="J35" s="15">
        <v>0</v>
      </c>
      <c r="K35" s="138" t="s">
        <v>101</v>
      </c>
      <c r="L35" s="45"/>
      <c r="M35" s="45"/>
      <c r="N35" s="45"/>
      <c r="O35" s="156"/>
      <c r="P35" s="156"/>
      <c r="Q35" s="156">
        <v>0</v>
      </c>
      <c r="R35" s="156" t="s">
        <v>351</v>
      </c>
      <c r="S35" s="169" t="s">
        <v>391</v>
      </c>
      <c r="T35" s="169" t="s">
        <v>429</v>
      </c>
    </row>
    <row r="36" spans="1:25" ht="14.1" customHeight="1" x14ac:dyDescent="0.25">
      <c r="A36" s="12" t="s">
        <v>4</v>
      </c>
      <c r="B36" s="13">
        <f t="shared" ref="B36:G36" si="5">SUM(B33:B35)</f>
        <v>0</v>
      </c>
      <c r="C36" s="13">
        <f t="shared" si="5"/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5"/>
        <v>8</v>
      </c>
      <c r="H36" s="13">
        <f t="shared" ref="H36:I36" si="6">SUM(H33:H35)</f>
        <v>17</v>
      </c>
      <c r="I36" s="13">
        <f t="shared" si="6"/>
        <v>28.4</v>
      </c>
      <c r="J36" s="13">
        <f>SUM(J33:J35)</f>
        <v>38.4</v>
      </c>
      <c r="K36" s="139" t="s">
        <v>106</v>
      </c>
      <c r="L36" s="46"/>
      <c r="M36" s="46"/>
      <c r="N36" s="46"/>
      <c r="O36" s="46"/>
      <c r="P36" s="46"/>
      <c r="Q36" s="46">
        <v>0</v>
      </c>
      <c r="R36" s="46"/>
      <c r="S36" s="168"/>
      <c r="T36" s="168"/>
    </row>
    <row r="37" spans="1:25" ht="14.1" customHeight="1" x14ac:dyDescent="0.25">
      <c r="A37" s="183" t="s">
        <v>358</v>
      </c>
      <c r="B37" s="163"/>
      <c r="C37" s="163"/>
      <c r="D37" s="163"/>
      <c r="F37" s="20"/>
      <c r="G37" s="20"/>
      <c r="H37" s="20"/>
      <c r="I37" s="4"/>
      <c r="J37" s="4"/>
      <c r="K37" s="139" t="s">
        <v>107</v>
      </c>
      <c r="L37" s="46"/>
      <c r="M37" s="46"/>
      <c r="N37" s="46"/>
      <c r="O37" s="46"/>
      <c r="P37" s="46"/>
      <c r="Q37" s="46">
        <v>0</v>
      </c>
      <c r="R37" s="46"/>
      <c r="S37" s="168"/>
      <c r="T37" s="168"/>
    </row>
    <row r="38" spans="1:25" ht="14.1" customHeight="1" x14ac:dyDescent="0.25">
      <c r="B38" s="163"/>
      <c r="C38" s="163"/>
      <c r="D38" s="163"/>
      <c r="F38" s="20"/>
      <c r="G38" s="20"/>
      <c r="H38" s="4"/>
      <c r="I38" s="4"/>
      <c r="J38" s="4"/>
      <c r="K38" s="4"/>
      <c r="L38" s="4"/>
      <c r="M38" s="2"/>
      <c r="N38" s="11" t="s">
        <v>92</v>
      </c>
      <c r="O38" s="1"/>
      <c r="P38" s="28"/>
      <c r="Q38" s="28"/>
      <c r="R38" s="28"/>
      <c r="S38" s="28"/>
    </row>
    <row r="39" spans="1:25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25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  <c r="T40" s="14" t="s">
        <v>17</v>
      </c>
      <c r="U40" s="14" t="s">
        <v>15</v>
      </c>
      <c r="V40" s="14" t="s">
        <v>16</v>
      </c>
      <c r="W40" s="14" t="s">
        <v>17</v>
      </c>
      <c r="X40" s="14" t="s">
        <v>15</v>
      </c>
      <c r="Y40" s="14" t="s">
        <v>16</v>
      </c>
    </row>
    <row r="41" spans="1:25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  <c r="T41" s="3">
        <v>2019</v>
      </c>
      <c r="U41" s="3">
        <v>2019</v>
      </c>
      <c r="V41" s="3">
        <v>2020</v>
      </c>
      <c r="W41" s="3">
        <v>2020</v>
      </c>
      <c r="X41" s="3">
        <v>2020</v>
      </c>
      <c r="Y41" s="3">
        <v>2021</v>
      </c>
    </row>
    <row r="42" spans="1:25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25" s="23" customFormat="1" ht="16.5" customHeight="1" x14ac:dyDescent="0.25">
      <c r="A43" s="7" t="s">
        <v>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42</v>
      </c>
      <c r="N43" s="15">
        <v>48</v>
      </c>
      <c r="O43" s="15">
        <v>123</v>
      </c>
      <c r="P43" s="15">
        <v>168</v>
      </c>
      <c r="Q43" s="9">
        <v>90</v>
      </c>
      <c r="R43" s="9">
        <v>249</v>
      </c>
      <c r="S43" s="9">
        <v>336</v>
      </c>
      <c r="T43" s="194">
        <v>129</v>
      </c>
      <c r="U43" s="194">
        <v>426</v>
      </c>
      <c r="V43" s="194">
        <v>531</v>
      </c>
      <c r="W43" s="194">
        <v>246</v>
      </c>
      <c r="X43" s="194">
        <v>576</v>
      </c>
      <c r="Y43" s="194">
        <v>642</v>
      </c>
    </row>
    <row r="44" spans="1:25" s="23" customFormat="1" x14ac:dyDescent="0.25">
      <c r="A44" s="7" t="s">
        <v>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</row>
    <row r="45" spans="1:25" s="23" customFormat="1" x14ac:dyDescent="0.25">
      <c r="A45" s="7" t="s">
        <v>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</row>
    <row r="46" spans="1:25" s="23" customFormat="1" x14ac:dyDescent="0.25">
      <c r="A46" s="12" t="s">
        <v>4</v>
      </c>
      <c r="B46" s="41">
        <f t="shared" ref="B46:Y46" si="7">SUM(B43:B45)</f>
        <v>0</v>
      </c>
      <c r="C46" s="41">
        <f t="shared" si="7"/>
        <v>0</v>
      </c>
      <c r="D46" s="41">
        <f t="shared" si="7"/>
        <v>0</v>
      </c>
      <c r="E46" s="41">
        <f t="shared" si="7"/>
        <v>0</v>
      </c>
      <c r="F46" s="41">
        <f t="shared" si="7"/>
        <v>0</v>
      </c>
      <c r="G46" s="41">
        <f t="shared" si="7"/>
        <v>0</v>
      </c>
      <c r="H46" s="41">
        <f t="shared" si="7"/>
        <v>0</v>
      </c>
      <c r="I46" s="41">
        <f t="shared" si="7"/>
        <v>0</v>
      </c>
      <c r="J46" s="41">
        <f t="shared" si="7"/>
        <v>0</v>
      </c>
      <c r="K46" s="41">
        <f t="shared" si="7"/>
        <v>0</v>
      </c>
      <c r="L46" s="41">
        <f t="shared" si="7"/>
        <v>0</v>
      </c>
      <c r="M46" s="41">
        <f t="shared" si="7"/>
        <v>42</v>
      </c>
      <c r="N46" s="41">
        <f t="shared" si="7"/>
        <v>48</v>
      </c>
      <c r="O46" s="41">
        <f t="shared" si="7"/>
        <v>123</v>
      </c>
      <c r="P46" s="41">
        <f t="shared" si="7"/>
        <v>168</v>
      </c>
      <c r="Q46" s="41">
        <f t="shared" si="7"/>
        <v>90</v>
      </c>
      <c r="R46" s="41">
        <f t="shared" si="7"/>
        <v>249</v>
      </c>
      <c r="S46" s="41">
        <f t="shared" si="7"/>
        <v>336</v>
      </c>
      <c r="T46" s="41">
        <f t="shared" si="7"/>
        <v>129</v>
      </c>
      <c r="U46" s="41">
        <f t="shared" si="7"/>
        <v>426</v>
      </c>
      <c r="V46" s="41">
        <f t="shared" si="7"/>
        <v>531</v>
      </c>
      <c r="W46" s="41">
        <f t="shared" si="7"/>
        <v>246</v>
      </c>
      <c r="X46" s="41">
        <f t="shared" si="7"/>
        <v>576</v>
      </c>
      <c r="Y46" s="41">
        <f t="shared" si="7"/>
        <v>642</v>
      </c>
    </row>
    <row r="47" spans="1:25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25" x14ac:dyDescent="0.25">
      <c r="B48" s="163"/>
      <c r="C48" s="163"/>
      <c r="D48" s="163"/>
      <c r="I48" s="163"/>
      <c r="M48" s="28"/>
      <c r="N48" s="28"/>
      <c r="O48" s="28"/>
      <c r="P48" s="28"/>
      <c r="Q48" s="28"/>
    </row>
    <row r="49" spans="1:19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H49" s="27" t="s">
        <v>360</v>
      </c>
      <c r="I49" s="27" t="s">
        <v>403</v>
      </c>
      <c r="K49" s="54" t="s">
        <v>23</v>
      </c>
      <c r="L49" s="54" t="s">
        <v>155</v>
      </c>
      <c r="M49" s="54" t="s">
        <v>188</v>
      </c>
      <c r="N49" s="54" t="s">
        <v>219</v>
      </c>
      <c r="O49" s="54" t="s">
        <v>261</v>
      </c>
      <c r="P49" s="27" t="s">
        <v>315</v>
      </c>
      <c r="Q49" s="27" t="s">
        <v>360</v>
      </c>
      <c r="R49" s="27" t="s">
        <v>403</v>
      </c>
      <c r="S49" s="36"/>
    </row>
    <row r="50" spans="1:19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163"/>
      <c r="I50" s="207"/>
      <c r="P50" s="36"/>
      <c r="Q50" s="36"/>
      <c r="R50" s="36"/>
      <c r="S50" s="36"/>
    </row>
    <row r="51" spans="1:19" s="23" customFormat="1" x14ac:dyDescent="0.25">
      <c r="A51" s="57" t="s">
        <v>7</v>
      </c>
      <c r="B51" s="58"/>
      <c r="C51" s="58"/>
      <c r="D51" s="58"/>
      <c r="E51" s="58"/>
      <c r="F51" s="58">
        <v>0</v>
      </c>
      <c r="G51" s="58">
        <v>0</v>
      </c>
      <c r="H51" s="58">
        <v>0</v>
      </c>
      <c r="I51" s="58">
        <v>0</v>
      </c>
      <c r="J51" s="143" t="s">
        <v>13</v>
      </c>
      <c r="K51" s="58"/>
      <c r="L51" s="58"/>
      <c r="M51" s="58"/>
      <c r="N51" s="58"/>
      <c r="O51" s="58">
        <v>0</v>
      </c>
      <c r="P51" s="58">
        <v>0</v>
      </c>
      <c r="Q51" s="58">
        <v>0</v>
      </c>
      <c r="R51" s="58">
        <v>0</v>
      </c>
      <c r="S51" s="36"/>
    </row>
    <row r="52" spans="1:19" s="23" customFormat="1" x14ac:dyDescent="0.25">
      <c r="A52" s="57" t="s">
        <v>8</v>
      </c>
      <c r="B52" s="58"/>
      <c r="C52" s="58"/>
      <c r="D52" s="58"/>
      <c r="E52" s="58"/>
      <c r="F52" s="58">
        <v>0</v>
      </c>
      <c r="G52" s="58">
        <v>0</v>
      </c>
      <c r="H52" s="58">
        <v>0</v>
      </c>
      <c r="I52" s="58">
        <v>0</v>
      </c>
      <c r="K52" s="61"/>
      <c r="L52" s="61"/>
      <c r="M52" s="61"/>
      <c r="N52" s="61"/>
      <c r="O52" s="61"/>
      <c r="P52" s="61"/>
      <c r="Q52" s="36"/>
      <c r="R52" s="58"/>
      <c r="S52" s="36"/>
    </row>
    <row r="53" spans="1:19" s="23" customFormat="1" x14ac:dyDescent="0.25">
      <c r="A53" s="57" t="s">
        <v>11</v>
      </c>
      <c r="B53" s="58"/>
      <c r="C53" s="58"/>
      <c r="D53" s="58"/>
      <c r="E53" s="58"/>
      <c r="F53" s="58">
        <v>0</v>
      </c>
      <c r="G53" s="58">
        <v>0</v>
      </c>
      <c r="H53" s="58">
        <v>0</v>
      </c>
      <c r="I53" s="58">
        <v>0</v>
      </c>
      <c r="J53" s="143" t="s">
        <v>14</v>
      </c>
      <c r="K53" s="58"/>
      <c r="L53" s="58"/>
      <c r="M53" s="58"/>
      <c r="N53" s="58"/>
      <c r="O53" s="58">
        <v>0</v>
      </c>
      <c r="P53" s="58">
        <v>0</v>
      </c>
      <c r="Q53" s="58">
        <v>0</v>
      </c>
      <c r="R53" s="58">
        <v>0</v>
      </c>
      <c r="S53" s="36"/>
    </row>
    <row r="54" spans="1:19" s="23" customFormat="1" x14ac:dyDescent="0.25">
      <c r="A54" s="62"/>
      <c r="B54" s="56"/>
      <c r="C54" s="56"/>
      <c r="D54" s="56"/>
      <c r="E54" s="56"/>
      <c r="F54" s="56"/>
      <c r="G54" s="56"/>
      <c r="Q54" s="36"/>
      <c r="R54" s="36"/>
      <c r="S54" s="36"/>
    </row>
    <row r="55" spans="1:19" s="23" customFormat="1" x14ac:dyDescent="0.25">
      <c r="A55" s="63" t="s">
        <v>27</v>
      </c>
      <c r="B55" s="163"/>
      <c r="C55" s="163"/>
      <c r="D55" s="163"/>
      <c r="E55" s="163"/>
      <c r="F55" s="163"/>
      <c r="G55" s="166"/>
      <c r="J55" s="141" t="s">
        <v>9</v>
      </c>
      <c r="K55" s="59"/>
      <c r="L55" s="59"/>
      <c r="M55" s="59"/>
      <c r="N55" s="59"/>
      <c r="O55" s="59"/>
      <c r="P55" s="59"/>
      <c r="Q55" s="36"/>
      <c r="R55" s="36"/>
      <c r="S55" s="36"/>
    </row>
    <row r="56" spans="1:19" s="23" customFormat="1" x14ac:dyDescent="0.25">
      <c r="A56" s="57" t="s">
        <v>7</v>
      </c>
      <c r="B56" s="67"/>
      <c r="C56" s="67"/>
      <c r="D56" s="67"/>
      <c r="E56" s="67"/>
      <c r="F56" s="67">
        <v>0</v>
      </c>
      <c r="G56" s="67">
        <v>0</v>
      </c>
      <c r="H56" s="67">
        <v>0</v>
      </c>
      <c r="I56" s="67">
        <v>0</v>
      </c>
      <c r="J56" s="57" t="s">
        <v>7</v>
      </c>
      <c r="K56" s="58"/>
      <c r="L56" s="58"/>
      <c r="M56" s="58"/>
      <c r="N56" s="58"/>
      <c r="O56" s="58">
        <v>0</v>
      </c>
      <c r="P56" s="58">
        <v>0</v>
      </c>
      <c r="Q56" s="67">
        <v>0</v>
      </c>
      <c r="R56" s="67">
        <v>0</v>
      </c>
      <c r="S56" s="36"/>
    </row>
    <row r="57" spans="1:19" s="23" customFormat="1" x14ac:dyDescent="0.25">
      <c r="A57" s="64" t="s">
        <v>28</v>
      </c>
      <c r="B57" s="67"/>
      <c r="C57" s="67"/>
      <c r="D57" s="67"/>
      <c r="E57" s="67"/>
      <c r="F57" s="67">
        <v>0</v>
      </c>
      <c r="G57" s="67">
        <v>0</v>
      </c>
      <c r="H57" s="67">
        <v>0</v>
      </c>
      <c r="I57" s="67">
        <v>0</v>
      </c>
      <c r="J57" s="57" t="s">
        <v>8</v>
      </c>
      <c r="K57" s="58"/>
      <c r="L57" s="58"/>
      <c r="M57" s="58"/>
      <c r="N57" s="58"/>
      <c r="O57" s="58">
        <v>0</v>
      </c>
      <c r="P57" s="58">
        <v>0</v>
      </c>
      <c r="Q57" s="67">
        <v>0</v>
      </c>
      <c r="R57" s="67">
        <v>0</v>
      </c>
      <c r="S57" s="36"/>
    </row>
    <row r="58" spans="1:19" s="23" customFormat="1" x14ac:dyDescent="0.25">
      <c r="A58" s="57" t="s">
        <v>8</v>
      </c>
      <c r="B58" s="67"/>
      <c r="C58" s="67"/>
      <c r="D58" s="67"/>
      <c r="E58" s="67"/>
      <c r="F58" s="67">
        <v>0</v>
      </c>
      <c r="G58" s="67">
        <v>0</v>
      </c>
      <c r="H58" s="67">
        <v>0</v>
      </c>
      <c r="I58" s="67">
        <v>0</v>
      </c>
      <c r="J58" s="57" t="s">
        <v>11</v>
      </c>
      <c r="K58" s="58"/>
      <c r="L58" s="58"/>
      <c r="M58" s="58"/>
      <c r="N58" s="58"/>
      <c r="O58" s="58">
        <v>0</v>
      </c>
      <c r="P58" s="58">
        <v>0</v>
      </c>
      <c r="Q58" s="67">
        <v>0</v>
      </c>
      <c r="R58" s="67">
        <v>0</v>
      </c>
      <c r="S58" s="36"/>
    </row>
    <row r="59" spans="1:19" s="23" customFormat="1" x14ac:dyDescent="0.25">
      <c r="A59" s="57" t="s">
        <v>402</v>
      </c>
      <c r="B59" s="67"/>
      <c r="C59" s="67"/>
      <c r="D59" s="67"/>
      <c r="E59" s="67"/>
      <c r="F59" s="67">
        <v>1</v>
      </c>
      <c r="G59" s="67">
        <v>1</v>
      </c>
      <c r="H59" s="67">
        <v>1</v>
      </c>
      <c r="I59" s="67">
        <v>1</v>
      </c>
      <c r="J59" s="57"/>
      <c r="K59" s="56"/>
      <c r="L59" s="56"/>
      <c r="M59" s="56"/>
      <c r="N59" s="56"/>
      <c r="O59" s="56"/>
      <c r="P59" s="56"/>
      <c r="Q59" s="34"/>
      <c r="R59" s="36"/>
      <c r="S59" s="36"/>
    </row>
    <row r="60" spans="1:19" s="23" customFormat="1" x14ac:dyDescent="0.25">
      <c r="A60" s="59"/>
      <c r="B60" s="163"/>
      <c r="C60" s="163"/>
      <c r="D60" s="163"/>
      <c r="E60" s="163"/>
      <c r="F60" s="163"/>
      <c r="G60" s="166"/>
      <c r="J60" s="142"/>
      <c r="K60" s="163"/>
      <c r="L60" s="163"/>
      <c r="M60" s="163"/>
      <c r="N60" s="163"/>
      <c r="O60" s="163"/>
      <c r="P60" s="166"/>
      <c r="Q60" s="36"/>
      <c r="R60" s="36"/>
      <c r="S60" s="36"/>
    </row>
    <row r="61" spans="1:19" s="23" customFormat="1" x14ac:dyDescent="0.25">
      <c r="A61" s="60" t="s">
        <v>6</v>
      </c>
      <c r="B61" s="56"/>
      <c r="C61" s="56"/>
      <c r="D61" s="56"/>
      <c r="E61" s="56"/>
      <c r="F61" s="56"/>
      <c r="G61" s="56"/>
      <c r="J61" s="143" t="s">
        <v>10</v>
      </c>
      <c r="K61" s="56"/>
      <c r="L61" s="56"/>
      <c r="M61" s="56"/>
      <c r="N61" s="56"/>
      <c r="O61" s="56"/>
      <c r="P61" s="56"/>
      <c r="Q61" s="36"/>
      <c r="R61" s="36"/>
      <c r="S61" s="36"/>
    </row>
    <row r="62" spans="1:19" x14ac:dyDescent="0.25">
      <c r="A62" s="57" t="s">
        <v>7</v>
      </c>
      <c r="B62" s="58"/>
      <c r="C62" s="58"/>
      <c r="D62" s="58"/>
      <c r="E62" s="58"/>
      <c r="F62" s="58">
        <v>0</v>
      </c>
      <c r="G62" s="67">
        <v>0</v>
      </c>
      <c r="H62" s="67">
        <v>0</v>
      </c>
      <c r="I62" s="34"/>
      <c r="J62" s="57" t="s">
        <v>7</v>
      </c>
      <c r="K62" s="58"/>
      <c r="L62" s="58"/>
      <c r="M62" s="58"/>
      <c r="N62" s="58"/>
      <c r="O62" s="58">
        <v>0</v>
      </c>
      <c r="P62" s="58">
        <v>0</v>
      </c>
      <c r="Q62" s="58">
        <v>0</v>
      </c>
      <c r="R62" s="58">
        <v>0</v>
      </c>
      <c r="S62" s="28"/>
    </row>
    <row r="63" spans="1:19" x14ac:dyDescent="0.25">
      <c r="A63" s="57" t="s">
        <v>8</v>
      </c>
      <c r="B63" s="58"/>
      <c r="C63" s="58"/>
      <c r="D63" s="58"/>
      <c r="E63" s="58"/>
      <c r="F63" s="58">
        <v>0</v>
      </c>
      <c r="G63" s="67">
        <v>0</v>
      </c>
      <c r="H63" s="67">
        <v>0</v>
      </c>
      <c r="I63" s="34"/>
      <c r="J63" s="57" t="s">
        <v>8</v>
      </c>
      <c r="K63" s="58"/>
      <c r="L63" s="58"/>
      <c r="M63" s="58"/>
      <c r="N63" s="58"/>
      <c r="O63" s="58">
        <v>1</v>
      </c>
      <c r="P63" s="58">
        <v>1</v>
      </c>
      <c r="Q63" s="185">
        <v>1</v>
      </c>
      <c r="R63" s="194">
        <v>1</v>
      </c>
    </row>
    <row r="64" spans="1:19" x14ac:dyDescent="0.25">
      <c r="A64" s="57" t="s">
        <v>11</v>
      </c>
      <c r="B64" s="58"/>
      <c r="C64" s="58"/>
      <c r="D64" s="58"/>
      <c r="E64" s="58"/>
      <c r="F64" s="58">
        <v>0</v>
      </c>
      <c r="G64" s="67">
        <v>0</v>
      </c>
      <c r="H64" s="67">
        <v>0</v>
      </c>
      <c r="I64" s="34"/>
      <c r="J64" s="57" t="s">
        <v>11</v>
      </c>
      <c r="K64" s="58"/>
      <c r="L64" s="58"/>
      <c r="M64" s="58"/>
      <c r="N64" s="58"/>
      <c r="O64" s="58">
        <v>0</v>
      </c>
      <c r="P64" s="58">
        <v>0</v>
      </c>
      <c r="Q64" s="58">
        <v>0</v>
      </c>
      <c r="R64" s="194">
        <v>1</v>
      </c>
    </row>
    <row r="65" spans="1:18" x14ac:dyDescent="0.25">
      <c r="A65" s="62"/>
      <c r="B65" s="56"/>
      <c r="C65" s="56"/>
      <c r="D65" s="56"/>
      <c r="E65" s="59"/>
      <c r="F65" s="59"/>
      <c r="H65" s="23"/>
      <c r="J65" s="57" t="s">
        <v>20</v>
      </c>
      <c r="K65" s="58"/>
      <c r="L65" s="58"/>
      <c r="M65" s="58"/>
      <c r="N65" s="58"/>
      <c r="O65" s="58">
        <v>0</v>
      </c>
      <c r="P65" s="58">
        <v>0</v>
      </c>
      <c r="Q65" s="58">
        <v>0</v>
      </c>
      <c r="R65" s="58">
        <v>0</v>
      </c>
    </row>
    <row r="66" spans="1:18" x14ac:dyDescent="0.25">
      <c r="A66" s="2"/>
      <c r="B66" s="7"/>
      <c r="C66" s="7"/>
      <c r="D66" s="7"/>
      <c r="E66" s="2"/>
      <c r="F66" s="2"/>
      <c r="G66" s="2"/>
      <c r="H66" s="7"/>
      <c r="I66" s="7"/>
      <c r="J66" s="66"/>
      <c r="K66" s="7"/>
      <c r="L66" s="2"/>
      <c r="M66" s="2"/>
      <c r="N66" s="2"/>
      <c r="O66" s="2"/>
      <c r="P66" s="2"/>
    </row>
    <row r="67" spans="1:18" x14ac:dyDescent="0.25">
      <c r="A67" s="2"/>
      <c r="B67" s="7"/>
      <c r="C67" s="7"/>
      <c r="D67" s="7"/>
      <c r="E67" s="2"/>
      <c r="F67" s="2"/>
      <c r="G67" s="2"/>
      <c r="H67" s="2"/>
      <c r="I67" s="2"/>
      <c r="J67" s="143" t="s">
        <v>29</v>
      </c>
      <c r="K67" s="58"/>
      <c r="L67" s="58"/>
      <c r="M67" s="58"/>
      <c r="N67" s="58"/>
      <c r="O67" s="58">
        <v>0</v>
      </c>
      <c r="P67" s="58">
        <v>0</v>
      </c>
      <c r="Q67" s="185">
        <v>2</v>
      </c>
      <c r="R67" s="185">
        <v>4</v>
      </c>
    </row>
    <row r="68" spans="1:18" ht="15.6" customHeight="1" x14ac:dyDescent="0.25">
      <c r="A68" s="129" t="s">
        <v>77</v>
      </c>
      <c r="B68" s="2"/>
      <c r="C68" s="2"/>
      <c r="D68" s="2"/>
      <c r="E68" s="59"/>
      <c r="F68" s="2"/>
      <c r="G68" s="2"/>
      <c r="H68" s="66"/>
      <c r="I68" s="2"/>
      <c r="J68" s="2"/>
      <c r="K68" s="2"/>
      <c r="L68" s="2"/>
      <c r="M68" s="35"/>
    </row>
    <row r="69" spans="1:18" ht="15.6" customHeight="1" x14ac:dyDescent="0.25">
      <c r="A69" s="147"/>
      <c r="B69" s="65" t="s">
        <v>219</v>
      </c>
      <c r="C69" s="65" t="s">
        <v>261</v>
      </c>
      <c r="D69" s="130" t="s">
        <v>30</v>
      </c>
      <c r="E69" s="65">
        <v>2017</v>
      </c>
      <c r="F69" s="65">
        <v>2018</v>
      </c>
      <c r="G69" s="130" t="s">
        <v>30</v>
      </c>
      <c r="H69" s="188">
        <v>2018</v>
      </c>
      <c r="I69" s="188">
        <v>2019</v>
      </c>
      <c r="J69" s="187" t="s">
        <v>30</v>
      </c>
      <c r="K69" s="188">
        <v>2020</v>
      </c>
      <c r="L69" s="187" t="s">
        <v>30</v>
      </c>
      <c r="M69" s="35"/>
    </row>
    <row r="70" spans="1:18" ht="15.6" customHeight="1" x14ac:dyDescent="0.25">
      <c r="A70" s="66" t="s">
        <v>31</v>
      </c>
      <c r="B70" s="67"/>
      <c r="C70" s="67">
        <v>0</v>
      </c>
      <c r="D70" s="150" t="s">
        <v>357</v>
      </c>
      <c r="E70" s="67">
        <v>0</v>
      </c>
      <c r="F70" s="67">
        <v>0</v>
      </c>
      <c r="G70" s="150" t="s">
        <v>357</v>
      </c>
      <c r="H70" s="67">
        <v>0</v>
      </c>
      <c r="I70" s="67">
        <v>0</v>
      </c>
      <c r="J70" s="150" t="s">
        <v>357</v>
      </c>
      <c r="K70" s="67">
        <v>0</v>
      </c>
      <c r="L70" s="150" t="s">
        <v>357</v>
      </c>
      <c r="M70" s="35"/>
    </row>
    <row r="71" spans="1:18" ht="15.6" customHeight="1" x14ac:dyDescent="0.25">
      <c r="A71" s="66" t="s">
        <v>32</v>
      </c>
      <c r="B71" s="67"/>
      <c r="C71" s="67">
        <v>0</v>
      </c>
      <c r="D71" s="150" t="s">
        <v>357</v>
      </c>
      <c r="E71" s="67">
        <v>0</v>
      </c>
      <c r="F71" s="67">
        <v>0</v>
      </c>
      <c r="G71" s="150" t="s">
        <v>357</v>
      </c>
      <c r="H71" s="67">
        <v>0</v>
      </c>
      <c r="I71" s="67">
        <v>0</v>
      </c>
      <c r="J71" s="150" t="s">
        <v>357</v>
      </c>
      <c r="K71" s="67">
        <v>0</v>
      </c>
      <c r="L71" s="150" t="s">
        <v>357</v>
      </c>
      <c r="M71" s="35"/>
    </row>
    <row r="72" spans="1:18" ht="15.6" customHeight="1" x14ac:dyDescent="0.25">
      <c r="A72" s="68" t="s">
        <v>153</v>
      </c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8" ht="15.6" customHeight="1" x14ac:dyDescent="0.25">
      <c r="A73" s="68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8" ht="15.6" customHeight="1" x14ac:dyDescent="0.25">
      <c r="A74" s="2"/>
      <c r="B74" s="7"/>
      <c r="C74" s="7"/>
      <c r="D74" s="7"/>
      <c r="E74" s="59"/>
      <c r="F74" s="2"/>
      <c r="G74" s="2"/>
      <c r="H74" s="2"/>
      <c r="I74" s="2"/>
      <c r="J74" s="2"/>
      <c r="K74" s="2"/>
      <c r="L74" s="2"/>
      <c r="M74" s="35"/>
    </row>
    <row r="75" spans="1:18" ht="15.75" customHeight="1" x14ac:dyDescent="0.25">
      <c r="A75" s="210" t="s">
        <v>404</v>
      </c>
      <c r="B75" s="210"/>
      <c r="C75" s="210"/>
      <c r="D75" s="210"/>
      <c r="E75" s="210"/>
      <c r="F75" s="210"/>
      <c r="H75" s="35"/>
      <c r="I75" s="40"/>
      <c r="J75" s="35"/>
      <c r="K75" s="35"/>
      <c r="L75" s="35"/>
    </row>
    <row r="76" spans="1:18" x14ac:dyDescent="0.25">
      <c r="A76" s="210"/>
      <c r="B76" s="210"/>
      <c r="C76" s="210"/>
      <c r="D76" s="210"/>
      <c r="E76" s="210"/>
      <c r="F76" s="210"/>
      <c r="G76" s="35"/>
      <c r="H76" s="35"/>
      <c r="I76" s="40"/>
      <c r="J76" s="35"/>
      <c r="K76" s="35"/>
      <c r="L76" s="35"/>
    </row>
    <row r="77" spans="1:18" x14ac:dyDescent="0.25">
      <c r="A77" s="211"/>
      <c r="B77" s="211"/>
      <c r="C77" s="211"/>
      <c r="D77" s="211"/>
      <c r="E77" s="211"/>
      <c r="F77" s="211"/>
      <c r="G77" s="35"/>
      <c r="H77" s="35"/>
      <c r="I77" s="40"/>
      <c r="J77" s="35"/>
      <c r="K77" s="35"/>
      <c r="L77" s="35"/>
    </row>
    <row r="78" spans="1:18" customFormat="1" ht="25.5" customHeight="1" x14ac:dyDescent="0.25">
      <c r="A78" s="161" t="s">
        <v>253</v>
      </c>
      <c r="B78" s="212" t="s">
        <v>81</v>
      </c>
      <c r="C78" s="213"/>
      <c r="D78" s="212" t="s">
        <v>38</v>
      </c>
      <c r="E78" s="213"/>
      <c r="F78" s="70"/>
    </row>
    <row r="79" spans="1:18" customFormat="1" x14ac:dyDescent="0.25">
      <c r="A79" s="71"/>
      <c r="B79" s="72"/>
      <c r="C79" s="73"/>
      <c r="D79" s="72"/>
      <c r="E79" s="73"/>
      <c r="F79" s="73" t="s">
        <v>4</v>
      </c>
    </row>
    <row r="80" spans="1:18" customFormat="1" x14ac:dyDescent="0.25">
      <c r="A80" s="74"/>
      <c r="B80" s="75" t="s">
        <v>39</v>
      </c>
      <c r="C80" s="76" t="s">
        <v>40</v>
      </c>
      <c r="D80" s="75" t="s">
        <v>39</v>
      </c>
      <c r="E80" s="76" t="s">
        <v>41</v>
      </c>
      <c r="F80" s="76" t="s">
        <v>39</v>
      </c>
    </row>
    <row r="81" spans="1:9" customFormat="1" x14ac:dyDescent="0.25">
      <c r="A81" s="77" t="s">
        <v>1</v>
      </c>
      <c r="B81" s="71"/>
      <c r="C81" s="78"/>
      <c r="D81" s="71"/>
      <c r="E81" s="78"/>
      <c r="F81" s="77"/>
    </row>
    <row r="82" spans="1:9" customFormat="1" x14ac:dyDescent="0.25">
      <c r="A82" s="79" t="s">
        <v>304</v>
      </c>
      <c r="B82" s="80">
        <v>339</v>
      </c>
      <c r="C82" s="151">
        <f>B82/F82</f>
        <v>0.58854166666666663</v>
      </c>
      <c r="D82" s="80">
        <v>237</v>
      </c>
      <c r="E82" s="151">
        <f>D82/F82</f>
        <v>0.41145833333333331</v>
      </c>
      <c r="F82" s="81">
        <f>SUM(B82,D82)</f>
        <v>576</v>
      </c>
    </row>
    <row r="83" spans="1:9" customFormat="1" x14ac:dyDescent="0.25">
      <c r="A83" s="87" t="s">
        <v>49</v>
      </c>
      <c r="B83" s="88">
        <f>SUM(B71:B82)</f>
        <v>339</v>
      </c>
      <c r="C83" s="152">
        <f t="shared" ref="C83" si="8">B83/F83</f>
        <v>0.58854166666666663</v>
      </c>
      <c r="D83" s="88">
        <f>SUM(D71:D82)</f>
        <v>237</v>
      </c>
      <c r="E83" s="152">
        <f t="shared" ref="E83" si="9">D83/F83</f>
        <v>0.41145833333333331</v>
      </c>
      <c r="F83" s="90">
        <f>SUM(F71:F82)</f>
        <v>576</v>
      </c>
    </row>
    <row r="84" spans="1:9" x14ac:dyDescent="0.25">
      <c r="B84" s="163"/>
      <c r="C84" s="163"/>
      <c r="D84" s="163"/>
      <c r="I84" s="163"/>
    </row>
    <row r="85" spans="1:9" x14ac:dyDescent="0.25">
      <c r="B85" s="163"/>
      <c r="C85" s="163"/>
      <c r="D85" s="163"/>
      <c r="I85" s="163"/>
    </row>
    <row r="86" spans="1:9" x14ac:dyDescent="0.25">
      <c r="B86" s="163"/>
      <c r="C86" s="163"/>
      <c r="D86" s="163"/>
      <c r="I86" s="163"/>
    </row>
    <row r="87" spans="1:9" x14ac:dyDescent="0.25">
      <c r="B87" s="163"/>
      <c r="C87" s="163"/>
      <c r="D87" s="163"/>
    </row>
    <row r="88" spans="1:9" x14ac:dyDescent="0.25">
      <c r="B88" s="163"/>
      <c r="C88" s="163"/>
      <c r="D88" s="163"/>
    </row>
    <row r="89" spans="1:9" x14ac:dyDescent="0.25">
      <c r="B89" s="163"/>
      <c r="C89" s="163"/>
      <c r="D89" s="163"/>
    </row>
    <row r="90" spans="1:9" x14ac:dyDescent="0.25">
      <c r="B90" s="163"/>
      <c r="C90" s="163"/>
      <c r="D90" s="163"/>
    </row>
    <row r="91" spans="1:9" x14ac:dyDescent="0.25">
      <c r="B91" s="163"/>
      <c r="C91" s="163"/>
      <c r="D91" s="163"/>
    </row>
  </sheetData>
  <mergeCells count="6">
    <mergeCell ref="A1:L1"/>
    <mergeCell ref="A2:L2"/>
    <mergeCell ref="A75:F76"/>
    <mergeCell ref="A77:F77"/>
    <mergeCell ref="B78:C78"/>
    <mergeCell ref="D78:E78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V49"/>
  <sheetViews>
    <sheetView workbookViewId="0">
      <selection activeCell="C31" sqref="C31"/>
    </sheetView>
  </sheetViews>
  <sheetFormatPr defaultRowHeight="15.75" x14ac:dyDescent="0.25"/>
  <cols>
    <col min="1" max="1" width="21.75" customWidth="1"/>
    <col min="2" max="2" width="11.375" customWidth="1"/>
    <col min="5" max="5" width="9" customWidth="1"/>
  </cols>
  <sheetData>
    <row r="3" spans="1:22" ht="16.5" thickBot="1" x14ac:dyDescent="0.3">
      <c r="A3" s="2"/>
      <c r="B3" s="27" t="s">
        <v>219</v>
      </c>
      <c r="C3" s="27" t="s">
        <v>261</v>
      </c>
      <c r="D3" s="27" t="s">
        <v>315</v>
      </c>
      <c r="E3" s="27" t="s">
        <v>360</v>
      </c>
      <c r="F3" s="27" t="s">
        <v>403</v>
      </c>
      <c r="H3" s="27" t="s">
        <v>219</v>
      </c>
      <c r="I3" s="27" t="s">
        <v>261</v>
      </c>
      <c r="J3" s="27" t="s">
        <v>315</v>
      </c>
      <c r="K3" s="27" t="s">
        <v>360</v>
      </c>
      <c r="L3" s="27" t="s">
        <v>403</v>
      </c>
      <c r="N3" s="27" t="s">
        <v>219</v>
      </c>
      <c r="O3" s="27" t="s">
        <v>261</v>
      </c>
      <c r="P3" s="27" t="s">
        <v>315</v>
      </c>
      <c r="Q3" s="27" t="s">
        <v>360</v>
      </c>
      <c r="R3" s="27" t="s">
        <v>403</v>
      </c>
    </row>
    <row r="4" spans="1:22" ht="16.5" thickTop="1" x14ac:dyDescent="0.25">
      <c r="A4" s="6" t="s">
        <v>90</v>
      </c>
      <c r="B4" s="2"/>
      <c r="C4" s="2"/>
      <c r="D4" s="2"/>
      <c r="G4" s="133" t="s">
        <v>91</v>
      </c>
      <c r="H4" s="2"/>
      <c r="I4" s="2"/>
      <c r="J4" s="2"/>
      <c r="M4" s="8" t="s">
        <v>124</v>
      </c>
      <c r="N4" s="7"/>
      <c r="O4" s="7"/>
    </row>
    <row r="5" spans="1:22" x14ac:dyDescent="0.25">
      <c r="A5" s="2" t="s">
        <v>1</v>
      </c>
      <c r="B5" s="15">
        <v>1209</v>
      </c>
      <c r="C5" s="15">
        <v>1145</v>
      </c>
      <c r="D5" s="15">
        <v>817</v>
      </c>
      <c r="E5" s="194">
        <v>573</v>
      </c>
      <c r="F5" s="15">
        <v>392</v>
      </c>
      <c r="G5" s="66" t="s">
        <v>1</v>
      </c>
      <c r="H5" s="15">
        <v>1056</v>
      </c>
      <c r="I5" s="15">
        <v>997</v>
      </c>
      <c r="J5" s="15">
        <v>656</v>
      </c>
      <c r="K5" s="194">
        <v>520</v>
      </c>
      <c r="L5" s="15">
        <v>322</v>
      </c>
      <c r="M5" s="138" t="s">
        <v>99</v>
      </c>
      <c r="N5" s="44" t="s">
        <v>245</v>
      </c>
      <c r="O5" s="44" t="s">
        <v>271</v>
      </c>
      <c r="P5" s="44" t="s">
        <v>322</v>
      </c>
      <c r="Q5" s="194" t="s">
        <v>357</v>
      </c>
      <c r="R5" s="194" t="s">
        <v>357</v>
      </c>
    </row>
    <row r="6" spans="1:22" x14ac:dyDescent="0.25">
      <c r="A6" s="2" t="s">
        <v>241</v>
      </c>
      <c r="B6" s="15">
        <v>101</v>
      </c>
      <c r="C6" s="15">
        <v>93</v>
      </c>
      <c r="D6" s="15">
        <v>75</v>
      </c>
      <c r="E6" s="194">
        <v>76</v>
      </c>
      <c r="F6" s="15">
        <v>34</v>
      </c>
      <c r="G6" s="66" t="s">
        <v>50</v>
      </c>
      <c r="H6" s="15">
        <v>99</v>
      </c>
      <c r="I6" s="15">
        <v>90</v>
      </c>
      <c r="J6" s="15">
        <v>71</v>
      </c>
      <c r="K6" s="194">
        <v>75</v>
      </c>
      <c r="L6" s="15">
        <v>34</v>
      </c>
      <c r="M6" s="138" t="s">
        <v>100</v>
      </c>
      <c r="N6" s="45" t="s">
        <v>246</v>
      </c>
      <c r="O6" s="45" t="s">
        <v>278</v>
      </c>
      <c r="P6" s="45" t="s">
        <v>352</v>
      </c>
      <c r="Q6" s="206" t="s">
        <v>357</v>
      </c>
      <c r="R6" s="206" t="s">
        <v>357</v>
      </c>
    </row>
    <row r="7" spans="1:22" x14ac:dyDescent="0.25">
      <c r="A7" s="134" t="s">
        <v>4</v>
      </c>
      <c r="B7" s="13">
        <f>SUM(B5:B6)</f>
        <v>1310</v>
      </c>
      <c r="C7" s="13">
        <f>SUM(C5:C6)</f>
        <v>1238</v>
      </c>
      <c r="D7" s="13">
        <f>SUM(D5:D6)</f>
        <v>892</v>
      </c>
      <c r="E7" s="13">
        <f>SUM(E5:E6)</f>
        <v>649</v>
      </c>
      <c r="F7" s="13">
        <f>SUM(F5:F6)</f>
        <v>426</v>
      </c>
      <c r="H7" s="13">
        <f>SUM(H5:H6)</f>
        <v>1155</v>
      </c>
      <c r="I7" s="13">
        <f>SUM(I5:I6)</f>
        <v>1087</v>
      </c>
      <c r="J7" s="13">
        <f>SUM(J5:J6)</f>
        <v>727</v>
      </c>
      <c r="K7" s="13">
        <f>SUM(K5:K6)</f>
        <v>595</v>
      </c>
      <c r="L7" s="13">
        <f>SUM(L5:L6)</f>
        <v>356</v>
      </c>
      <c r="M7" s="138" t="s">
        <v>101</v>
      </c>
      <c r="N7" s="45" t="s">
        <v>247</v>
      </c>
      <c r="O7" s="45">
        <v>0</v>
      </c>
      <c r="P7" s="45" t="s">
        <v>283</v>
      </c>
      <c r="Q7" s="206" t="s">
        <v>357</v>
      </c>
      <c r="R7" s="206" t="s">
        <v>357</v>
      </c>
    </row>
    <row r="8" spans="1:22" x14ac:dyDescent="0.25">
      <c r="A8" s="134"/>
      <c r="B8" s="39"/>
      <c r="H8" s="39"/>
      <c r="M8" s="139" t="s">
        <v>294</v>
      </c>
      <c r="N8" s="46" t="s">
        <v>296</v>
      </c>
      <c r="O8" s="46" t="s">
        <v>298</v>
      </c>
      <c r="P8" s="46" t="s">
        <v>327</v>
      </c>
      <c r="Q8" s="46" t="s">
        <v>344</v>
      </c>
      <c r="R8" s="46" t="s">
        <v>431</v>
      </c>
    </row>
    <row r="9" spans="1:22" x14ac:dyDescent="0.25">
      <c r="M9" s="139" t="s">
        <v>295</v>
      </c>
      <c r="N9" s="46" t="s">
        <v>297</v>
      </c>
      <c r="O9" s="46" t="s">
        <v>299</v>
      </c>
      <c r="P9" s="46" t="s">
        <v>353</v>
      </c>
      <c r="Q9" s="46" t="s">
        <v>392</v>
      </c>
      <c r="R9" s="46" t="s">
        <v>432</v>
      </c>
    </row>
    <row r="10" spans="1:22" ht="16.5" thickBot="1" x14ac:dyDescent="0.3">
      <c r="B10" s="27" t="s">
        <v>219</v>
      </c>
      <c r="C10" s="27" t="s">
        <v>261</v>
      </c>
      <c r="D10" s="27" t="s">
        <v>315</v>
      </c>
      <c r="E10" s="27" t="s">
        <v>360</v>
      </c>
      <c r="F10" s="5" t="s">
        <v>403</v>
      </c>
    </row>
    <row r="11" spans="1:22" ht="16.5" thickTop="1" x14ac:dyDescent="0.25">
      <c r="A11" s="6" t="s">
        <v>12</v>
      </c>
      <c r="B11" s="108">
        <v>292</v>
      </c>
      <c r="C11" s="108">
        <v>316</v>
      </c>
      <c r="D11" s="108">
        <v>340</v>
      </c>
      <c r="E11" s="194">
        <v>307</v>
      </c>
      <c r="F11" s="108">
        <v>248</v>
      </c>
    </row>
    <row r="12" spans="1:22" x14ac:dyDescent="0.25">
      <c r="A12" s="2" t="s">
        <v>359</v>
      </c>
    </row>
    <row r="13" spans="1:22" x14ac:dyDescent="0.25">
      <c r="B13" s="14" t="s">
        <v>17</v>
      </c>
      <c r="C13" s="14" t="s">
        <v>15</v>
      </c>
      <c r="D13" s="14" t="s">
        <v>16</v>
      </c>
      <c r="E13" s="14" t="s">
        <v>17</v>
      </c>
      <c r="F13" s="14" t="s">
        <v>15</v>
      </c>
      <c r="G13" s="14" t="s">
        <v>16</v>
      </c>
      <c r="H13" s="14" t="s">
        <v>17</v>
      </c>
      <c r="I13" s="14" t="s">
        <v>15</v>
      </c>
      <c r="J13" s="14" t="s">
        <v>16</v>
      </c>
      <c r="K13" s="14" t="s">
        <v>17</v>
      </c>
      <c r="L13" s="14" t="s">
        <v>15</v>
      </c>
      <c r="M13" s="14" t="s">
        <v>16</v>
      </c>
      <c r="N13" s="14" t="s">
        <v>17</v>
      </c>
      <c r="O13" s="14" t="s">
        <v>15</v>
      </c>
      <c r="P13" s="14" t="s">
        <v>16</v>
      </c>
      <c r="Q13" s="14" t="s">
        <v>17</v>
      </c>
      <c r="R13" s="14" t="s">
        <v>15</v>
      </c>
      <c r="S13" s="14" t="s">
        <v>16</v>
      </c>
      <c r="T13" s="14" t="s">
        <v>17</v>
      </c>
      <c r="U13" s="14" t="s">
        <v>15</v>
      </c>
      <c r="V13" s="14" t="s">
        <v>16</v>
      </c>
    </row>
    <row r="14" spans="1:22" ht="16.5" thickBot="1" x14ac:dyDescent="0.3">
      <c r="B14" s="3">
        <v>2014</v>
      </c>
      <c r="C14" s="3">
        <v>2014</v>
      </c>
      <c r="D14" s="3">
        <v>2015</v>
      </c>
      <c r="E14" s="3">
        <v>2015</v>
      </c>
      <c r="F14" s="3">
        <v>2015</v>
      </c>
      <c r="G14" s="3">
        <v>2016</v>
      </c>
      <c r="H14" s="3">
        <v>2016</v>
      </c>
      <c r="I14" s="3">
        <v>2016</v>
      </c>
      <c r="J14" s="3">
        <v>2017</v>
      </c>
      <c r="K14" s="3">
        <v>2017</v>
      </c>
      <c r="L14" s="3">
        <v>2017</v>
      </c>
      <c r="M14" s="3">
        <v>2018</v>
      </c>
      <c r="N14" s="3">
        <v>2018</v>
      </c>
      <c r="O14" s="3">
        <v>2018</v>
      </c>
      <c r="P14" s="3">
        <v>2019</v>
      </c>
      <c r="Q14" s="3">
        <v>2019</v>
      </c>
      <c r="R14" s="3">
        <v>2019</v>
      </c>
      <c r="S14" s="3">
        <v>2020</v>
      </c>
      <c r="T14" s="3">
        <v>2020</v>
      </c>
      <c r="U14" s="3">
        <v>2020</v>
      </c>
      <c r="V14" s="3">
        <v>2021</v>
      </c>
    </row>
    <row r="15" spans="1:22" ht="16.5" thickTop="1" x14ac:dyDescent="0.25">
      <c r="A15" s="6" t="s">
        <v>89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22" x14ac:dyDescent="0.25">
      <c r="A16" s="7" t="s">
        <v>1</v>
      </c>
      <c r="B16" s="15">
        <v>816</v>
      </c>
      <c r="C16" s="15">
        <v>2816</v>
      </c>
      <c r="D16" s="15">
        <v>2334</v>
      </c>
      <c r="E16" s="15">
        <v>1011</v>
      </c>
      <c r="F16" s="15">
        <v>1763</v>
      </c>
      <c r="G16" s="15">
        <v>548</v>
      </c>
      <c r="H16" s="15">
        <v>195</v>
      </c>
      <c r="I16" s="15">
        <v>1763</v>
      </c>
      <c r="J16" s="15">
        <v>526</v>
      </c>
      <c r="K16" s="15">
        <v>482</v>
      </c>
      <c r="L16" s="15">
        <v>1654</v>
      </c>
      <c r="M16" s="15">
        <v>648</v>
      </c>
      <c r="N16" s="15">
        <v>408</v>
      </c>
      <c r="O16" s="15">
        <v>1520</v>
      </c>
      <c r="P16" s="15">
        <v>345</v>
      </c>
      <c r="Q16" s="194">
        <v>629</v>
      </c>
      <c r="R16" s="194">
        <v>1072.5</v>
      </c>
      <c r="S16" s="194">
        <v>1149</v>
      </c>
      <c r="T16" s="194">
        <v>345.5</v>
      </c>
      <c r="U16" s="194">
        <v>1029.5</v>
      </c>
      <c r="V16" s="194">
        <v>709.5</v>
      </c>
    </row>
    <row r="17" spans="1:22" x14ac:dyDescent="0.25">
      <c r="A17" s="7" t="s">
        <v>2</v>
      </c>
      <c r="B17" s="15">
        <v>1038</v>
      </c>
      <c r="C17" s="15">
        <v>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</row>
    <row r="18" spans="1:22" x14ac:dyDescent="0.25">
      <c r="A18" s="12" t="s">
        <v>4</v>
      </c>
      <c r="B18" s="41">
        <f t="shared" ref="B18:J18" si="0">SUM(B15:B17)</f>
        <v>1854</v>
      </c>
      <c r="C18" s="41">
        <f t="shared" si="0"/>
        <v>2819</v>
      </c>
      <c r="D18" s="41">
        <f t="shared" si="0"/>
        <v>2334</v>
      </c>
      <c r="E18" s="41">
        <f t="shared" si="0"/>
        <v>1011</v>
      </c>
      <c r="F18" s="41">
        <f t="shared" si="0"/>
        <v>1763</v>
      </c>
      <c r="G18" s="41">
        <f t="shared" si="0"/>
        <v>548</v>
      </c>
      <c r="H18" s="41">
        <f t="shared" si="0"/>
        <v>195</v>
      </c>
      <c r="I18" s="41">
        <f t="shared" ref="I18" si="1">SUM(I15:I17)</f>
        <v>1763</v>
      </c>
      <c r="J18" s="41">
        <f t="shared" si="0"/>
        <v>526</v>
      </c>
      <c r="K18" s="41">
        <f t="shared" ref="K18:V18" si="2">SUM(K15:K17)</f>
        <v>482</v>
      </c>
      <c r="L18" s="41">
        <f t="shared" si="2"/>
        <v>1654</v>
      </c>
      <c r="M18" s="41">
        <f t="shared" si="2"/>
        <v>648</v>
      </c>
      <c r="N18" s="41">
        <f t="shared" si="2"/>
        <v>408</v>
      </c>
      <c r="O18" s="41">
        <f t="shared" si="2"/>
        <v>1520</v>
      </c>
      <c r="P18" s="41">
        <f t="shared" si="2"/>
        <v>345</v>
      </c>
      <c r="Q18" s="41">
        <f t="shared" si="2"/>
        <v>629</v>
      </c>
      <c r="R18" s="41">
        <f t="shared" si="2"/>
        <v>1072.5</v>
      </c>
      <c r="S18" s="41">
        <f t="shared" si="2"/>
        <v>1149</v>
      </c>
      <c r="T18" s="41">
        <f t="shared" si="2"/>
        <v>345.5</v>
      </c>
      <c r="U18" s="41">
        <f t="shared" si="2"/>
        <v>1029.5</v>
      </c>
      <c r="V18" s="41">
        <f t="shared" si="2"/>
        <v>709.5</v>
      </c>
    </row>
    <row r="22" spans="1:22" ht="16.5" thickBot="1" x14ac:dyDescent="0.3">
      <c r="A22" s="101"/>
      <c r="B22" s="102" t="s">
        <v>219</v>
      </c>
      <c r="C22" s="102" t="s">
        <v>261</v>
      </c>
      <c r="D22" s="27" t="s">
        <v>315</v>
      </c>
      <c r="E22" s="27" t="s">
        <v>360</v>
      </c>
      <c r="F22" s="27" t="s">
        <v>403</v>
      </c>
      <c r="H22" s="2"/>
      <c r="I22" s="27" t="s">
        <v>219</v>
      </c>
      <c r="J22" s="27" t="s">
        <v>261</v>
      </c>
      <c r="K22" s="27" t="s">
        <v>315</v>
      </c>
      <c r="L22" s="27" t="s">
        <v>360</v>
      </c>
      <c r="M22" s="27" t="s">
        <v>403</v>
      </c>
    </row>
    <row r="23" spans="1:22" ht="16.5" thickTop="1" x14ac:dyDescent="0.25">
      <c r="A23" s="104" t="s">
        <v>26</v>
      </c>
      <c r="B23" s="105"/>
      <c r="C23" s="105"/>
      <c r="D23" s="105"/>
      <c r="E23" s="105"/>
      <c r="F23" s="105"/>
      <c r="H23" s="133" t="s">
        <v>21</v>
      </c>
      <c r="I23" s="7"/>
      <c r="J23" s="7"/>
      <c r="L23" s="136"/>
    </row>
    <row r="24" spans="1:22" x14ac:dyDescent="0.25">
      <c r="A24" s="107" t="s">
        <v>7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H24" s="66" t="s">
        <v>1</v>
      </c>
      <c r="I24" s="108">
        <v>118</v>
      </c>
      <c r="J24" s="108">
        <v>110</v>
      </c>
      <c r="K24" s="108">
        <v>101</v>
      </c>
      <c r="L24" s="108">
        <v>71.5</v>
      </c>
      <c r="M24" s="108">
        <v>68.63</v>
      </c>
    </row>
    <row r="25" spans="1:22" x14ac:dyDescent="0.25">
      <c r="A25" s="107" t="s">
        <v>8</v>
      </c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H25" s="183" t="s">
        <v>358</v>
      </c>
      <c r="L25" s="137"/>
    </row>
    <row r="26" spans="1:22" x14ac:dyDescent="0.25">
      <c r="A26" s="107" t="s">
        <v>11</v>
      </c>
      <c r="B26" s="108">
        <v>0</v>
      </c>
      <c r="C26" s="108">
        <v>0</v>
      </c>
      <c r="D26" s="108">
        <v>0</v>
      </c>
      <c r="E26" s="108">
        <v>0</v>
      </c>
      <c r="F26" s="108">
        <v>0</v>
      </c>
    </row>
    <row r="27" spans="1:22" ht="15.75" customHeight="1" x14ac:dyDescent="0.25">
      <c r="A27" s="109"/>
      <c r="B27" s="105"/>
      <c r="C27" s="105"/>
      <c r="D27" s="105"/>
      <c r="E27" s="105"/>
      <c r="F27" s="105"/>
      <c r="H27" s="210" t="s">
        <v>361</v>
      </c>
      <c r="I27" s="210"/>
      <c r="J27" s="210"/>
      <c r="K27" s="210"/>
      <c r="L27" s="210"/>
      <c r="M27" s="210"/>
    </row>
    <row r="28" spans="1:22" x14ac:dyDescent="0.25">
      <c r="A28" s="110" t="s">
        <v>27</v>
      </c>
      <c r="B28" s="111"/>
      <c r="C28" s="111"/>
      <c r="D28" s="111"/>
      <c r="E28" s="111"/>
      <c r="F28" s="111"/>
      <c r="H28" s="210"/>
      <c r="I28" s="210"/>
      <c r="J28" s="210"/>
      <c r="K28" s="210"/>
      <c r="L28" s="210"/>
      <c r="M28" s="210"/>
    </row>
    <row r="29" spans="1:22" x14ac:dyDescent="0.25">
      <c r="A29" s="107" t="s">
        <v>7</v>
      </c>
      <c r="B29" s="113">
        <v>0</v>
      </c>
      <c r="C29" s="113">
        <v>0</v>
      </c>
      <c r="D29" s="113">
        <v>0</v>
      </c>
      <c r="E29" s="113">
        <v>0</v>
      </c>
      <c r="F29" s="113">
        <v>0</v>
      </c>
      <c r="H29" s="211"/>
      <c r="I29" s="211"/>
      <c r="J29" s="211"/>
      <c r="K29" s="211"/>
      <c r="L29" s="211"/>
      <c r="M29" s="211"/>
    </row>
    <row r="30" spans="1:22" x14ac:dyDescent="0.25">
      <c r="A30" s="123"/>
      <c r="B30" s="131"/>
      <c r="C30" s="131"/>
      <c r="D30" s="131"/>
      <c r="E30" s="131"/>
      <c r="F30" s="131"/>
      <c r="H30" s="161" t="s">
        <v>248</v>
      </c>
      <c r="I30" s="212" t="s">
        <v>81</v>
      </c>
      <c r="J30" s="213"/>
      <c r="K30" s="212" t="s">
        <v>38</v>
      </c>
      <c r="L30" s="213"/>
      <c r="M30" s="70"/>
    </row>
    <row r="31" spans="1:22" x14ac:dyDescent="0.25">
      <c r="A31" s="107"/>
      <c r="B31" s="131"/>
      <c r="C31" s="131"/>
      <c r="D31" s="131"/>
      <c r="E31" s="131"/>
      <c r="F31" s="131"/>
      <c r="H31" s="71"/>
      <c r="I31" s="72"/>
      <c r="J31" s="73"/>
      <c r="K31" s="72"/>
      <c r="L31" s="73"/>
      <c r="M31" s="73" t="s">
        <v>4</v>
      </c>
    </row>
    <row r="32" spans="1:22" x14ac:dyDescent="0.25">
      <c r="A32" s="114" t="s">
        <v>13</v>
      </c>
      <c r="B32" s="108">
        <v>0</v>
      </c>
      <c r="C32" s="108">
        <v>0</v>
      </c>
      <c r="D32" s="108">
        <v>0</v>
      </c>
      <c r="E32" s="108">
        <v>0</v>
      </c>
      <c r="F32" s="108"/>
      <c r="H32" s="74"/>
      <c r="I32" s="75" t="s">
        <v>39</v>
      </c>
      <c r="J32" s="76" t="s">
        <v>40</v>
      </c>
      <c r="K32" s="75" t="s">
        <v>39</v>
      </c>
      <c r="L32" s="76" t="s">
        <v>41</v>
      </c>
      <c r="M32" s="76" t="s">
        <v>39</v>
      </c>
    </row>
    <row r="33" spans="1:13" x14ac:dyDescent="0.25">
      <c r="A33" s="114" t="s">
        <v>14</v>
      </c>
      <c r="B33" s="108"/>
      <c r="C33" s="108"/>
      <c r="D33" s="108"/>
      <c r="E33" s="108">
        <v>3</v>
      </c>
      <c r="F33" s="108">
        <v>2</v>
      </c>
      <c r="H33" s="200" t="s">
        <v>1</v>
      </c>
      <c r="I33" s="200"/>
      <c r="J33" s="200"/>
      <c r="K33" s="200"/>
      <c r="L33" s="200"/>
      <c r="M33" s="200"/>
    </row>
    <row r="34" spans="1:13" x14ac:dyDescent="0.25">
      <c r="H34" s="201" t="s">
        <v>375</v>
      </c>
      <c r="I34" s="198">
        <v>27</v>
      </c>
      <c r="J34" s="202">
        <f t="shared" ref="J34:J41" si="3">I34/M34</f>
        <v>1</v>
      </c>
      <c r="K34" s="198">
        <v>0</v>
      </c>
      <c r="L34" s="202">
        <f t="shared" ref="L34:L41" si="4">K34/M34</f>
        <v>0</v>
      </c>
      <c r="M34" s="203">
        <f>SUM(I34+K34)</f>
        <v>27</v>
      </c>
    </row>
    <row r="35" spans="1:13" x14ac:dyDescent="0.25">
      <c r="A35" s="114" t="s">
        <v>29</v>
      </c>
      <c r="B35" s="108">
        <v>4</v>
      </c>
      <c r="C35" s="108">
        <v>4</v>
      </c>
      <c r="D35" s="108">
        <v>4</v>
      </c>
      <c r="E35" s="108">
        <v>4</v>
      </c>
      <c r="F35" s="108">
        <v>7</v>
      </c>
      <c r="H35" s="201" t="s">
        <v>249</v>
      </c>
      <c r="I35" s="198">
        <v>455</v>
      </c>
      <c r="J35" s="202">
        <f t="shared" si="3"/>
        <v>0.67507418397626118</v>
      </c>
      <c r="K35" s="198">
        <v>219</v>
      </c>
      <c r="L35" s="202">
        <f t="shared" si="4"/>
        <v>0.32492581602373888</v>
      </c>
      <c r="M35" s="203">
        <f t="shared" ref="M35:M36" si="5">SUM(I35+K35)</f>
        <v>674</v>
      </c>
    </row>
    <row r="36" spans="1:13" x14ac:dyDescent="0.25">
      <c r="A36" s="114"/>
      <c r="B36" s="108"/>
      <c r="C36" s="108"/>
      <c r="D36" s="108"/>
      <c r="E36" s="108"/>
      <c r="F36" s="108"/>
      <c r="H36" s="201" t="s">
        <v>250</v>
      </c>
      <c r="I36" s="198">
        <v>0</v>
      </c>
      <c r="J36" s="202" t="e">
        <f t="shared" si="3"/>
        <v>#DIV/0!</v>
      </c>
      <c r="K36" s="198">
        <v>0</v>
      </c>
      <c r="L36" s="202" t="e">
        <f t="shared" si="4"/>
        <v>#DIV/0!</v>
      </c>
      <c r="M36" s="203">
        <f t="shared" si="5"/>
        <v>0</v>
      </c>
    </row>
    <row r="37" spans="1:13" x14ac:dyDescent="0.25">
      <c r="A37" s="114"/>
      <c r="B37" s="108"/>
      <c r="C37" s="108"/>
      <c r="D37" s="108"/>
      <c r="E37" s="108"/>
      <c r="F37" s="108"/>
      <c r="H37" s="201" t="s">
        <v>376</v>
      </c>
      <c r="I37" s="198">
        <v>0</v>
      </c>
      <c r="J37" s="202" t="e">
        <f t="shared" si="3"/>
        <v>#DIV/0!</v>
      </c>
      <c r="K37" s="198">
        <v>0</v>
      </c>
      <c r="L37" s="202" t="e">
        <f t="shared" si="4"/>
        <v>#DIV/0!</v>
      </c>
      <c r="M37" s="203">
        <f>SUM(I37+K37)</f>
        <v>0</v>
      </c>
    </row>
    <row r="38" spans="1:13" x14ac:dyDescent="0.25">
      <c r="H38" s="201" t="s">
        <v>251</v>
      </c>
      <c r="I38" s="198">
        <v>0</v>
      </c>
      <c r="J38" s="202">
        <f t="shared" si="3"/>
        <v>0</v>
      </c>
      <c r="K38" s="198">
        <v>90</v>
      </c>
      <c r="L38" s="202">
        <f t="shared" si="4"/>
        <v>1</v>
      </c>
      <c r="M38" s="203">
        <f t="shared" ref="M38:M40" si="6">SUM(I38+K38)</f>
        <v>90</v>
      </c>
    </row>
    <row r="39" spans="1:13" x14ac:dyDescent="0.25">
      <c r="H39" s="201" t="s">
        <v>252</v>
      </c>
      <c r="I39" s="198">
        <v>0</v>
      </c>
      <c r="J39" s="202">
        <f t="shared" si="3"/>
        <v>0</v>
      </c>
      <c r="K39" s="198">
        <v>238.5</v>
      </c>
      <c r="L39" s="202">
        <f t="shared" si="4"/>
        <v>1</v>
      </c>
      <c r="M39" s="203">
        <f t="shared" si="6"/>
        <v>238.5</v>
      </c>
    </row>
    <row r="40" spans="1:13" x14ac:dyDescent="0.25">
      <c r="H40" s="201" t="s">
        <v>356</v>
      </c>
      <c r="I40" s="198">
        <v>0</v>
      </c>
      <c r="J40" s="202" t="e">
        <f t="shared" si="3"/>
        <v>#DIV/0!</v>
      </c>
      <c r="K40" s="198">
        <v>0</v>
      </c>
      <c r="L40" s="202" t="e">
        <f t="shared" si="4"/>
        <v>#DIV/0!</v>
      </c>
      <c r="M40" s="203">
        <f t="shared" si="6"/>
        <v>0</v>
      </c>
    </row>
    <row r="41" spans="1:13" x14ac:dyDescent="0.25">
      <c r="H41" s="87" t="s">
        <v>49</v>
      </c>
      <c r="I41" s="88">
        <f>SUM(I34:I40)</f>
        <v>482</v>
      </c>
      <c r="J41" s="152">
        <f t="shared" si="3"/>
        <v>0.46818844099077223</v>
      </c>
      <c r="K41" s="88">
        <f>SUM(K34:K40)</f>
        <v>547.5</v>
      </c>
      <c r="L41" s="152">
        <f t="shared" si="4"/>
        <v>0.53181155900922783</v>
      </c>
      <c r="M41" s="90">
        <f>SUM(M34:M40)</f>
        <v>1029.5</v>
      </c>
    </row>
    <row r="43" spans="1:13" x14ac:dyDescent="0.25">
      <c r="G43" s="199"/>
      <c r="H43" s="195"/>
    </row>
    <row r="44" spans="1:13" x14ac:dyDescent="0.25">
      <c r="G44" s="199"/>
      <c r="H44" s="195"/>
    </row>
    <row r="45" spans="1:13" x14ac:dyDescent="0.25">
      <c r="G45" s="199"/>
      <c r="H45" s="195"/>
    </row>
    <row r="46" spans="1:13" x14ac:dyDescent="0.25">
      <c r="G46" s="199"/>
      <c r="H46" s="195"/>
    </row>
    <row r="47" spans="1:13" x14ac:dyDescent="0.25">
      <c r="G47" s="199"/>
      <c r="H47" s="195"/>
    </row>
    <row r="48" spans="1:13" x14ac:dyDescent="0.25">
      <c r="G48" s="199"/>
      <c r="H48" s="195"/>
    </row>
    <row r="49" spans="7:8" x14ac:dyDescent="0.25">
      <c r="G49" s="199"/>
      <c r="H49" s="195"/>
    </row>
  </sheetData>
  <mergeCells count="4">
    <mergeCell ref="H27:M28"/>
    <mergeCell ref="H29:M29"/>
    <mergeCell ref="I30:J30"/>
    <mergeCell ref="K30:L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2"/>
  <sheetViews>
    <sheetView workbookViewId="0">
      <selection activeCell="K23" sqref="K23"/>
    </sheetView>
  </sheetViews>
  <sheetFormatPr defaultRowHeight="15.75" x14ac:dyDescent="0.25"/>
  <cols>
    <col min="1" max="1" width="21.375" customWidth="1"/>
    <col min="4" max="4" width="8.375" customWidth="1"/>
    <col min="5" max="6" width="9" customWidth="1"/>
  </cols>
  <sheetData>
    <row r="1" spans="1:22" x14ac:dyDescent="0.25">
      <c r="B1" s="14" t="s">
        <v>17</v>
      </c>
      <c r="C1" s="14" t="s">
        <v>15</v>
      </c>
      <c r="D1" s="14" t="s">
        <v>16</v>
      </c>
      <c r="E1" s="14" t="s">
        <v>17</v>
      </c>
      <c r="F1" s="14" t="s">
        <v>15</v>
      </c>
      <c r="G1" s="14" t="s">
        <v>16</v>
      </c>
      <c r="H1" s="14" t="s">
        <v>17</v>
      </c>
      <c r="I1" s="14" t="s">
        <v>15</v>
      </c>
      <c r="J1" s="14" t="s">
        <v>16</v>
      </c>
      <c r="K1" s="14" t="s">
        <v>17</v>
      </c>
      <c r="L1" s="14" t="s">
        <v>15</v>
      </c>
      <c r="M1" s="14" t="s">
        <v>16</v>
      </c>
      <c r="N1" s="14" t="s">
        <v>17</v>
      </c>
      <c r="O1" s="14" t="s">
        <v>15</v>
      </c>
      <c r="P1" s="14" t="s">
        <v>16</v>
      </c>
      <c r="Q1" s="14" t="s">
        <v>17</v>
      </c>
      <c r="R1" s="14" t="s">
        <v>15</v>
      </c>
      <c r="S1" s="14" t="s">
        <v>16</v>
      </c>
      <c r="T1" s="14" t="s">
        <v>17</v>
      </c>
      <c r="U1" s="14" t="s">
        <v>15</v>
      </c>
      <c r="V1" s="14" t="s">
        <v>16</v>
      </c>
    </row>
    <row r="2" spans="1:22" ht="16.5" thickBot="1" x14ac:dyDescent="0.3">
      <c r="B2" s="3">
        <v>2014</v>
      </c>
      <c r="C2" s="3">
        <v>2014</v>
      </c>
      <c r="D2" s="3">
        <v>2015</v>
      </c>
      <c r="E2" s="3">
        <v>2015</v>
      </c>
      <c r="F2" s="3">
        <v>2015</v>
      </c>
      <c r="G2" s="3">
        <v>2016</v>
      </c>
      <c r="H2" s="3">
        <v>2016</v>
      </c>
      <c r="I2" s="3">
        <v>2016</v>
      </c>
      <c r="J2" s="3">
        <v>2017</v>
      </c>
      <c r="K2" s="3">
        <v>2017</v>
      </c>
      <c r="L2" s="3">
        <v>2017</v>
      </c>
      <c r="M2" s="3">
        <v>2018</v>
      </c>
      <c r="N2" s="3">
        <v>2018</v>
      </c>
      <c r="O2" s="3">
        <v>2018</v>
      </c>
      <c r="P2" s="3">
        <v>2019</v>
      </c>
      <c r="Q2" s="3">
        <v>2019</v>
      </c>
      <c r="R2" s="3">
        <v>2019</v>
      </c>
      <c r="S2" s="3">
        <v>2020</v>
      </c>
      <c r="T2" s="3">
        <v>2020</v>
      </c>
      <c r="U2" s="3">
        <v>2020</v>
      </c>
      <c r="V2" s="3">
        <v>2021</v>
      </c>
    </row>
    <row r="3" spans="1:22" ht="16.5" thickTop="1" x14ac:dyDescent="0.25">
      <c r="A3" s="6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2" x14ac:dyDescent="0.25">
      <c r="A4" s="7" t="s">
        <v>1</v>
      </c>
      <c r="B4" s="15">
        <v>0</v>
      </c>
      <c r="C4" s="15">
        <v>0</v>
      </c>
      <c r="D4" s="15">
        <v>0</v>
      </c>
      <c r="E4" s="15">
        <v>0</v>
      </c>
      <c r="F4" s="15">
        <v>15</v>
      </c>
      <c r="G4" s="15">
        <v>42</v>
      </c>
      <c r="H4" s="15">
        <v>12</v>
      </c>
      <c r="I4" s="15">
        <v>60</v>
      </c>
      <c r="J4" s="15">
        <v>63</v>
      </c>
      <c r="K4" s="15">
        <v>12</v>
      </c>
      <c r="L4" s="15">
        <v>391</v>
      </c>
      <c r="M4" s="15">
        <v>114</v>
      </c>
      <c r="N4" s="15">
        <v>21</v>
      </c>
      <c r="O4" s="15">
        <v>500</v>
      </c>
      <c r="P4" s="15">
        <v>223</v>
      </c>
      <c r="Q4" s="194">
        <v>9</v>
      </c>
      <c r="R4" s="194">
        <v>477</v>
      </c>
      <c r="S4" s="194">
        <v>192</v>
      </c>
      <c r="T4" s="194">
        <v>9</v>
      </c>
      <c r="U4" s="194">
        <v>362</v>
      </c>
      <c r="V4" s="194">
        <v>176</v>
      </c>
    </row>
    <row r="8" spans="1:22" ht="16.5" thickBot="1" x14ac:dyDescent="0.3">
      <c r="A8" s="101"/>
      <c r="B8" s="102" t="s">
        <v>219</v>
      </c>
      <c r="C8" s="102" t="s">
        <v>261</v>
      </c>
      <c r="D8" s="102" t="s">
        <v>315</v>
      </c>
      <c r="E8" s="102" t="s">
        <v>360</v>
      </c>
      <c r="F8" s="102" t="s">
        <v>403</v>
      </c>
      <c r="G8" s="2"/>
      <c r="H8" s="27" t="s">
        <v>219</v>
      </c>
      <c r="I8" s="27" t="s">
        <v>261</v>
      </c>
      <c r="J8" s="102" t="s">
        <v>315</v>
      </c>
      <c r="K8" s="102" t="s">
        <v>360</v>
      </c>
      <c r="L8" s="102" t="s">
        <v>403</v>
      </c>
    </row>
    <row r="9" spans="1:22" ht="16.5" thickTop="1" x14ac:dyDescent="0.25">
      <c r="A9" s="104" t="s">
        <v>26</v>
      </c>
      <c r="B9" s="105"/>
      <c r="C9" s="105"/>
      <c r="D9" s="105"/>
      <c r="G9" s="133" t="s">
        <v>21</v>
      </c>
      <c r="H9" s="7"/>
      <c r="I9" s="7"/>
    </row>
    <row r="10" spans="1:22" x14ac:dyDescent="0.25">
      <c r="A10" s="107" t="s">
        <v>7</v>
      </c>
      <c r="B10" s="108">
        <v>0</v>
      </c>
      <c r="C10" s="108">
        <v>0</v>
      </c>
      <c r="D10" s="108">
        <v>0</v>
      </c>
      <c r="E10" s="108">
        <v>0</v>
      </c>
      <c r="F10" s="108">
        <v>0</v>
      </c>
      <c r="G10" s="66" t="s">
        <v>1</v>
      </c>
      <c r="H10" s="108">
        <v>4</v>
      </c>
      <c r="I10" s="9">
        <v>26</v>
      </c>
      <c r="J10" s="9">
        <v>33</v>
      </c>
      <c r="K10" s="194">
        <v>31.8</v>
      </c>
      <c r="L10" s="194">
        <v>24.13</v>
      </c>
    </row>
    <row r="11" spans="1:22" x14ac:dyDescent="0.25">
      <c r="A11" s="107" t="s">
        <v>8</v>
      </c>
      <c r="B11" s="108">
        <v>0</v>
      </c>
      <c r="C11" s="108">
        <v>0</v>
      </c>
      <c r="D11" s="108">
        <v>0</v>
      </c>
      <c r="E11" s="108">
        <v>0</v>
      </c>
      <c r="F11" s="108">
        <v>0</v>
      </c>
      <c r="G11" s="183" t="s">
        <v>358</v>
      </c>
    </row>
    <row r="12" spans="1:22" x14ac:dyDescent="0.25">
      <c r="A12" s="107" t="s">
        <v>11</v>
      </c>
      <c r="B12" s="108">
        <v>0</v>
      </c>
      <c r="C12" s="108">
        <v>0</v>
      </c>
      <c r="D12" s="108">
        <v>0</v>
      </c>
      <c r="E12" s="108">
        <v>0</v>
      </c>
      <c r="F12" s="108">
        <v>0</v>
      </c>
    </row>
    <row r="13" spans="1:22" x14ac:dyDescent="0.25">
      <c r="A13" s="109"/>
      <c r="B13" s="105"/>
      <c r="C13" s="105"/>
    </row>
    <row r="14" spans="1:22" x14ac:dyDescent="0.25">
      <c r="A14" s="110" t="s">
        <v>27</v>
      </c>
      <c r="B14" s="111"/>
      <c r="C14" s="111"/>
    </row>
    <row r="15" spans="1:22" x14ac:dyDescent="0.25">
      <c r="A15" s="107" t="s">
        <v>7</v>
      </c>
      <c r="B15" s="113">
        <v>1</v>
      </c>
      <c r="C15" s="113">
        <v>1</v>
      </c>
      <c r="D15" s="113">
        <v>1</v>
      </c>
      <c r="E15" s="194">
        <v>1</v>
      </c>
      <c r="F15" s="227">
        <v>1</v>
      </c>
    </row>
    <row r="16" spans="1:22" x14ac:dyDescent="0.25">
      <c r="A16" s="123"/>
      <c r="B16" s="131"/>
      <c r="C16" s="131"/>
    </row>
    <row r="17" spans="1:6" x14ac:dyDescent="0.25">
      <c r="A17" s="107"/>
      <c r="B17" s="131"/>
      <c r="C17" s="131"/>
    </row>
    <row r="18" spans="1:6" x14ac:dyDescent="0.25">
      <c r="A18" s="114" t="s">
        <v>13</v>
      </c>
      <c r="B18" s="108">
        <v>0</v>
      </c>
      <c r="C18" s="108">
        <v>0</v>
      </c>
      <c r="D18" s="113">
        <v>0</v>
      </c>
      <c r="E18" s="113">
        <v>0</v>
      </c>
      <c r="F18" s="113">
        <v>0</v>
      </c>
    </row>
    <row r="19" spans="1:6" x14ac:dyDescent="0.25">
      <c r="A19" s="107"/>
      <c r="B19" s="106"/>
      <c r="C19" s="106"/>
    </row>
    <row r="20" spans="1:6" x14ac:dyDescent="0.25">
      <c r="A20" s="114" t="s">
        <v>14</v>
      </c>
      <c r="B20" s="108">
        <v>0</v>
      </c>
      <c r="C20" s="108">
        <v>0</v>
      </c>
      <c r="D20" s="113">
        <v>0</v>
      </c>
      <c r="E20" s="113">
        <v>0</v>
      </c>
      <c r="F20" s="113">
        <v>0</v>
      </c>
    </row>
    <row r="21" spans="1:6" x14ac:dyDescent="0.25">
      <c r="A21" s="114"/>
      <c r="B21" s="105"/>
      <c r="C21" s="105"/>
    </row>
    <row r="22" spans="1:6" x14ac:dyDescent="0.25">
      <c r="A22" s="114" t="s">
        <v>29</v>
      </c>
      <c r="B22" s="108">
        <v>0</v>
      </c>
      <c r="C22" s="108">
        <v>3</v>
      </c>
      <c r="D22" s="113">
        <v>5</v>
      </c>
      <c r="E22" s="194">
        <v>5</v>
      </c>
      <c r="F22" s="194">
        <v>3</v>
      </c>
    </row>
    <row r="24" spans="1:6" ht="15.75" customHeight="1" x14ac:dyDescent="0.25">
      <c r="A24" s="210" t="s">
        <v>404</v>
      </c>
      <c r="B24" s="210"/>
      <c r="C24" s="210"/>
      <c r="D24" s="210"/>
      <c r="E24" s="210"/>
      <c r="F24" s="210"/>
    </row>
    <row r="25" spans="1:6" x14ac:dyDescent="0.25">
      <c r="A25" s="210"/>
      <c r="B25" s="210"/>
      <c r="C25" s="210"/>
      <c r="D25" s="210"/>
      <c r="E25" s="210"/>
      <c r="F25" s="210"/>
    </row>
    <row r="26" spans="1:6" x14ac:dyDescent="0.25">
      <c r="A26" s="211"/>
      <c r="B26" s="211"/>
      <c r="C26" s="211"/>
      <c r="D26" s="211"/>
      <c r="E26" s="211"/>
      <c r="F26" s="211"/>
    </row>
    <row r="27" spans="1:6" ht="25.5" customHeight="1" x14ac:dyDescent="0.25">
      <c r="A27" s="161" t="s">
        <v>253</v>
      </c>
      <c r="B27" s="212" t="s">
        <v>81</v>
      </c>
      <c r="C27" s="213"/>
      <c r="D27" s="212" t="s">
        <v>38</v>
      </c>
      <c r="E27" s="213"/>
      <c r="F27" s="70"/>
    </row>
    <row r="28" spans="1:6" x14ac:dyDescent="0.25">
      <c r="A28" s="71"/>
      <c r="B28" s="72"/>
      <c r="C28" s="73"/>
      <c r="D28" s="72"/>
      <c r="E28" s="73"/>
      <c r="F28" s="73" t="s">
        <v>4</v>
      </c>
    </row>
    <row r="29" spans="1:6" x14ac:dyDescent="0.25">
      <c r="A29" s="74"/>
      <c r="B29" s="75" t="s">
        <v>39</v>
      </c>
      <c r="C29" s="76" t="s">
        <v>40</v>
      </c>
      <c r="D29" s="75" t="s">
        <v>39</v>
      </c>
      <c r="E29" s="76" t="s">
        <v>41</v>
      </c>
      <c r="F29" s="76" t="s">
        <v>39</v>
      </c>
    </row>
    <row r="30" spans="1:6" x14ac:dyDescent="0.25">
      <c r="A30" s="77" t="s">
        <v>1</v>
      </c>
      <c r="B30" s="71"/>
      <c r="C30" s="78"/>
      <c r="D30" s="71"/>
      <c r="E30" s="78"/>
      <c r="F30" s="77"/>
    </row>
    <row r="31" spans="1:6" x14ac:dyDescent="0.25">
      <c r="A31" s="79" t="s">
        <v>303</v>
      </c>
      <c r="B31" s="80">
        <v>266</v>
      </c>
      <c r="C31" s="151">
        <f>B31/F31</f>
        <v>0.73480662983425415</v>
      </c>
      <c r="D31" s="80">
        <v>96</v>
      </c>
      <c r="E31" s="151">
        <f>D31/F31</f>
        <v>0.26519337016574585</v>
      </c>
      <c r="F31" s="81">
        <f>SUM(B31,D31)</f>
        <v>362</v>
      </c>
    </row>
    <row r="32" spans="1:6" x14ac:dyDescent="0.25">
      <c r="A32" s="87" t="s">
        <v>49</v>
      </c>
      <c r="B32" s="88">
        <f>SUM(B20:B31)</f>
        <v>266</v>
      </c>
      <c r="C32" s="152">
        <f t="shared" ref="C32" si="0">B32/F32</f>
        <v>0.72876712328767124</v>
      </c>
      <c r="D32" s="88">
        <f>SUM(D20:D31)</f>
        <v>101</v>
      </c>
      <c r="E32" s="152">
        <f t="shared" ref="E32" si="1">D32/F32</f>
        <v>0.27671232876712326</v>
      </c>
      <c r="F32" s="90">
        <f>SUM(F20:F31)</f>
        <v>365</v>
      </c>
    </row>
  </sheetData>
  <mergeCells count="4">
    <mergeCell ref="A24:F25"/>
    <mergeCell ref="A26:F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Business Administration</vt:lpstr>
      <vt:lpstr>Education</vt:lpstr>
      <vt:lpstr>Engineering</vt:lpstr>
      <vt:lpstr>AHSS</vt:lpstr>
      <vt:lpstr>Nursing</vt:lpstr>
      <vt:lpstr>Science</vt:lpstr>
      <vt:lpstr>PCS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PCS!Print_Titles</vt:lpstr>
      <vt:lpstr>Science!Print_Titles</vt:lpstr>
    </vt:vector>
  </TitlesOfParts>
  <Company>UAH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IR Director</cp:lastModifiedBy>
  <cp:lastPrinted>2017-06-01T20:40:10Z</cp:lastPrinted>
  <dcterms:created xsi:type="dcterms:W3CDTF">2003-01-08T18:46:42Z</dcterms:created>
  <dcterms:modified xsi:type="dcterms:W3CDTF">2021-07-07T17:52:52Z</dcterms:modified>
</cp:coreProperties>
</file>