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8460" windowHeight="4500" activeTab="0"/>
  </bookViews>
  <sheets>
    <sheet name="Summary 1" sheetId="1" r:id="rId1"/>
    <sheet name="Summary2" sheetId="2" r:id="rId2"/>
    <sheet name="UG by college and major" sheetId="3" r:id="rId3"/>
    <sheet name="Grad by college and major" sheetId="4" r:id="rId4"/>
    <sheet name="Credit Hours" sheetId="5" r:id="rId5"/>
    <sheet name="Credit Hours - not used" sheetId="6" state="hidden" r:id="rId6"/>
  </sheets>
  <definedNames>
    <definedName name="HTML_CodePage" hidden="1">1252</definedName>
    <definedName name="HTML_Control" localSheetId="4" hidden="1">{"'Credit Hours'!$A$1:$F$78"}</definedName>
    <definedName name="HTML_Control" hidden="1">{"'Credit Hours'!$A$1:$F$78"}</definedName>
    <definedName name="HTML_Description" hidden="1">""</definedName>
    <definedName name="HTML_Email" hidden="1">""</definedName>
    <definedName name="HTML_Header" hidden="1">"Summary2"</definedName>
    <definedName name="HTML_LastUpdate" hidden="1">"1/28/98"</definedName>
    <definedName name="HTML_LineAfter" hidden="1">FALSE</definedName>
    <definedName name="HTML_LineBefore" hidden="1">FALSE</definedName>
    <definedName name="HTML_Name" hidden="1">"David Frees"</definedName>
    <definedName name="HTML_OBDlg2" hidden="1">TRUE</definedName>
    <definedName name="HTML_OBDlg4" hidden="1">TRUE</definedName>
    <definedName name="HTML_OS" hidden="1">0</definedName>
    <definedName name="HTML_PathFile" hidden="1">"D:\Documents\Summary4.htm"</definedName>
    <definedName name="HTML_Title" hidden="1">"Spr98Enr"</definedName>
    <definedName name="_xlnm.Print_Titles" localSheetId="4">'Credit Hours'!$1:$1</definedName>
    <definedName name="_xlnm.Print_Titles" localSheetId="5">'Credit Hours - not used'!$1:$1</definedName>
    <definedName name="_xlnm.Print_Titles" localSheetId="3">'Grad by college and major'!$1:$3</definedName>
  </definedNames>
  <calcPr fullCalcOnLoad="1"/>
</workbook>
</file>

<file path=xl/comments5.xml><?xml version="1.0" encoding="utf-8"?>
<comments xmlns="http://schemas.openxmlformats.org/spreadsheetml/2006/main">
  <authors>
    <author>Debbie Stowers</author>
  </authors>
  <commentList>
    <comment ref="D52" authorId="0">
      <text>
        <r>
          <rPr>
            <b/>
            <sz val="8"/>
            <rFont val="Tahoma"/>
            <family val="0"/>
          </rPr>
          <t>Debbie Stowers:</t>
        </r>
        <r>
          <rPr>
            <sz val="8"/>
            <rFont val="Tahoma"/>
            <family val="0"/>
          </rPr>
          <t xml:space="preserve">
Includes 30 CHP ST</t>
        </r>
      </text>
    </comment>
    <comment ref="C52" authorId="0">
      <text>
        <r>
          <rPr>
            <b/>
            <sz val="8"/>
            <rFont val="Tahoma"/>
            <family val="0"/>
          </rPr>
          <t>Debbie Stowers:</t>
        </r>
        <r>
          <rPr>
            <sz val="8"/>
            <rFont val="Tahoma"/>
            <family val="0"/>
          </rPr>
          <t xml:space="preserve">
Includes 27 CHP ST</t>
        </r>
      </text>
    </comment>
    <comment ref="D46" authorId="0">
      <text>
        <r>
          <rPr>
            <b/>
            <sz val="8"/>
            <rFont val="Tahoma"/>
            <family val="0"/>
          </rPr>
          <t>Debbie Stowers:</t>
        </r>
        <r>
          <rPr>
            <sz val="8"/>
            <rFont val="Tahoma"/>
            <family val="0"/>
          </rPr>
          <t xml:space="preserve">
Includes 6 hrs SPS from A&amp;M</t>
        </r>
      </text>
    </comment>
    <comment ref="C46" authorId="0">
      <text>
        <r>
          <rPr>
            <b/>
            <sz val="8"/>
            <rFont val="Tahoma"/>
            <family val="0"/>
          </rPr>
          <t>Debbie Stowers:</t>
        </r>
        <r>
          <rPr>
            <sz val="8"/>
            <rFont val="Tahoma"/>
            <family val="0"/>
          </rPr>
          <t xml:space="preserve">
Includes 9 chp SPS from A&amp;M</t>
        </r>
      </text>
    </comment>
  </commentList>
</comments>
</file>

<file path=xl/comments6.xml><?xml version="1.0" encoding="utf-8"?>
<comments xmlns="http://schemas.openxmlformats.org/spreadsheetml/2006/main">
  <authors>
    <author>Debbie Stowers</author>
  </authors>
  <commentList>
    <comment ref="D57" authorId="0">
      <text>
        <r>
          <rPr>
            <b/>
            <sz val="8"/>
            <rFont val="Tahoma"/>
            <family val="0"/>
          </rPr>
          <t>Debbie Stowers:</t>
        </r>
        <r>
          <rPr>
            <sz val="8"/>
            <rFont val="Tahoma"/>
            <family val="0"/>
          </rPr>
          <t xml:space="preserve">
Includes 18 CHP ST</t>
        </r>
      </text>
    </comment>
    <comment ref="D51" authorId="0">
      <text>
        <r>
          <rPr>
            <b/>
            <sz val="8"/>
            <rFont val="Tahoma"/>
            <family val="0"/>
          </rPr>
          <t>Debbie Stowers:</t>
        </r>
        <r>
          <rPr>
            <sz val="8"/>
            <rFont val="Tahoma"/>
            <family val="0"/>
          </rPr>
          <t xml:space="preserve">
Includes 9 CHP SPS</t>
        </r>
      </text>
    </comment>
    <comment ref="D42" authorId="0">
      <text>
        <r>
          <rPr>
            <b/>
            <sz val="8"/>
            <rFont val="Tahoma"/>
            <family val="0"/>
          </rPr>
          <t>Debbie Stowers:</t>
        </r>
        <r>
          <rPr>
            <sz val="8"/>
            <rFont val="Tahoma"/>
            <family val="0"/>
          </rPr>
          <t xml:space="preserve">
RE 101 taught at Oakwood</t>
        </r>
      </text>
    </comment>
    <comment ref="D59" authorId="0">
      <text>
        <r>
          <rPr>
            <b/>
            <sz val="8"/>
            <rFont val="Tahoma"/>
            <family val="0"/>
          </rPr>
          <t>Debbie Stowers:</t>
        </r>
        <r>
          <rPr>
            <sz val="8"/>
            <rFont val="Tahoma"/>
            <family val="0"/>
          </rPr>
          <t xml:space="preserve">
Includes 4 CHP PHSl  taught at Calhoun</t>
        </r>
      </text>
    </comment>
  </commentList>
</comments>
</file>

<file path=xl/sharedStrings.xml><?xml version="1.0" encoding="utf-8"?>
<sst xmlns="http://schemas.openxmlformats.org/spreadsheetml/2006/main" count="426" uniqueCount="166">
  <si>
    <t>Undergraduate</t>
  </si>
  <si>
    <t>Graduate</t>
  </si>
  <si>
    <t>Grand</t>
  </si>
  <si>
    <t>Full Time</t>
  </si>
  <si>
    <t>Part Time</t>
  </si>
  <si>
    <t>Total</t>
  </si>
  <si>
    <t>College/Division</t>
  </si>
  <si>
    <t>ADSC</t>
  </si>
  <si>
    <t>ENG</t>
  </si>
  <si>
    <t>LA</t>
  </si>
  <si>
    <t>NUR</t>
  </si>
  <si>
    <t>SCI</t>
  </si>
  <si>
    <t>ND</t>
  </si>
  <si>
    <t>ESP</t>
  </si>
  <si>
    <t>Total for the Colleges</t>
  </si>
  <si>
    <t>Grand Total</t>
  </si>
  <si>
    <t>Full-Time</t>
  </si>
  <si>
    <t xml:space="preserve"> +/- From</t>
  </si>
  <si>
    <t>% Change</t>
  </si>
  <si>
    <t>Enrollment by College</t>
  </si>
  <si>
    <t>Administrative Science</t>
  </si>
  <si>
    <t>Engineering</t>
  </si>
  <si>
    <t>Liberal Arts</t>
  </si>
  <si>
    <t>Nursing</t>
  </si>
  <si>
    <t>Science</t>
  </si>
  <si>
    <t>Early Start</t>
  </si>
  <si>
    <t>Credit Hour Production</t>
  </si>
  <si>
    <t>Other</t>
  </si>
  <si>
    <t>Subtotal</t>
  </si>
  <si>
    <t>Part-Time</t>
  </si>
  <si>
    <t>College of Administrative Science</t>
  </si>
  <si>
    <t>ACC</t>
  </si>
  <si>
    <t>FIN</t>
  </si>
  <si>
    <t>MGT</t>
  </si>
  <si>
    <t>MIS</t>
  </si>
  <si>
    <t>MKT</t>
  </si>
  <si>
    <t>UND/PEN</t>
  </si>
  <si>
    <t>College of Engineering</t>
  </si>
  <si>
    <t>CEE</t>
  </si>
  <si>
    <t>CHE</t>
  </si>
  <si>
    <t>CPE</t>
  </si>
  <si>
    <t>EE</t>
  </si>
  <si>
    <t>ISE</t>
  </si>
  <si>
    <t>MAE</t>
  </si>
  <si>
    <t>OPE</t>
  </si>
  <si>
    <t>College of Liberal Arts</t>
  </si>
  <si>
    <t>ART</t>
  </si>
  <si>
    <t>CM</t>
  </si>
  <si>
    <t>EED</t>
  </si>
  <si>
    <t>EH</t>
  </si>
  <si>
    <t>FLT</t>
  </si>
  <si>
    <t>HY</t>
  </si>
  <si>
    <t>MU</t>
  </si>
  <si>
    <t>PHL</t>
  </si>
  <si>
    <t>PSC</t>
  </si>
  <si>
    <t>PY</t>
  </si>
  <si>
    <t>SOC</t>
  </si>
  <si>
    <t>College of Science</t>
  </si>
  <si>
    <t>BYS</t>
  </si>
  <si>
    <t>CH</t>
  </si>
  <si>
    <t>CS</t>
  </si>
  <si>
    <t>MA</t>
  </si>
  <si>
    <t>PH</t>
  </si>
  <si>
    <t>CE</t>
  </si>
  <si>
    <t>OR</t>
  </si>
  <si>
    <t>OSE</t>
  </si>
  <si>
    <t>PA</t>
  </si>
  <si>
    <t>ATS</t>
  </si>
  <si>
    <t>MTS</t>
  </si>
  <si>
    <t xml:space="preserve"> +/-</t>
  </si>
  <si>
    <t>Accounting</t>
  </si>
  <si>
    <t>Business Legal Studies</t>
  </si>
  <si>
    <t>Economics</t>
  </si>
  <si>
    <t>Finance</t>
  </si>
  <si>
    <t>Management</t>
  </si>
  <si>
    <t>Management Info. Systems</t>
  </si>
  <si>
    <t>Management Science</t>
  </si>
  <si>
    <t>Marketing</t>
  </si>
  <si>
    <t>Chemical</t>
  </si>
  <si>
    <t>Civil</t>
  </si>
  <si>
    <t>Computer</t>
  </si>
  <si>
    <t>Electrical</t>
  </si>
  <si>
    <t>Engineering Management</t>
  </si>
  <si>
    <t>Industrial and Systems</t>
  </si>
  <si>
    <t>Mechanical</t>
  </si>
  <si>
    <t>Optical</t>
  </si>
  <si>
    <t>Optical Science Eng.</t>
  </si>
  <si>
    <t>Art, Hum. &amp; Sci. (SOC)</t>
  </si>
  <si>
    <t>Art, Hum. &amp; Sci. (PY)</t>
  </si>
  <si>
    <t>Art</t>
  </si>
  <si>
    <t>Communication</t>
  </si>
  <si>
    <t>Education</t>
  </si>
  <si>
    <t>English</t>
  </si>
  <si>
    <t>Foreign Languages</t>
  </si>
  <si>
    <t>History</t>
  </si>
  <si>
    <t>Music/Music Education</t>
  </si>
  <si>
    <t>Philosophy</t>
  </si>
  <si>
    <t>Political Science</t>
  </si>
  <si>
    <t>Psychology</t>
  </si>
  <si>
    <t>Sociology</t>
  </si>
  <si>
    <t>Social Science</t>
  </si>
  <si>
    <t>Women's Studies</t>
  </si>
  <si>
    <t>Astronomy</t>
  </si>
  <si>
    <t>Atmospheric Science</t>
  </si>
  <si>
    <t>Biology</t>
  </si>
  <si>
    <t>Chemistry</t>
  </si>
  <si>
    <t>Computer Science</t>
  </si>
  <si>
    <t>Materials Science</t>
  </si>
  <si>
    <t>Mathematics</t>
  </si>
  <si>
    <t>Optics</t>
  </si>
  <si>
    <t>Physics</t>
  </si>
  <si>
    <t>Co - op (Work)</t>
  </si>
  <si>
    <t>HPE</t>
  </si>
  <si>
    <t>Honors</t>
  </si>
  <si>
    <t>Library</t>
  </si>
  <si>
    <t>Military Science</t>
  </si>
  <si>
    <t>Co - op (Parallel)</t>
  </si>
  <si>
    <t>College of Nursing</t>
  </si>
  <si>
    <t>ME</t>
  </si>
  <si>
    <t>Dual Enrollment</t>
  </si>
  <si>
    <t>DE</t>
  </si>
  <si>
    <t>NUJ</t>
  </si>
  <si>
    <t>NUL</t>
  </si>
  <si>
    <t>NUN</t>
  </si>
  <si>
    <t>NUS</t>
  </si>
  <si>
    <t>AE</t>
  </si>
  <si>
    <t>FINAL</t>
  </si>
  <si>
    <t>Spring 2002</t>
  </si>
  <si>
    <t>Space Academy</t>
  </si>
  <si>
    <t>UND</t>
  </si>
  <si>
    <t>Environmental Science (sans Space Academy)</t>
  </si>
  <si>
    <t>Spring 2003</t>
  </si>
  <si>
    <t>Biotechnology Science &amp; Engineering</t>
  </si>
  <si>
    <t xml:space="preserve">Geography </t>
  </si>
  <si>
    <t>Nondegree</t>
  </si>
  <si>
    <t>TSOL</t>
  </si>
  <si>
    <t>NUED</t>
  </si>
  <si>
    <t>Undecided/Pending</t>
  </si>
  <si>
    <t>Other*</t>
  </si>
  <si>
    <t>FLFR</t>
  </si>
  <si>
    <t>FLGR</t>
  </si>
  <si>
    <t>FLSP</t>
  </si>
  <si>
    <t>FLTF</t>
  </si>
  <si>
    <t>FLTS</t>
  </si>
  <si>
    <t>FLTR</t>
  </si>
  <si>
    <t>BTSE*</t>
  </si>
  <si>
    <t>TC</t>
  </si>
  <si>
    <t>FNCP</t>
  </si>
  <si>
    <t>Biotechnology Science &amp; Engineering*</t>
  </si>
  <si>
    <t>*Biotechnology Science and Engineering was moved from Engineering to Science beginning Fall 2004</t>
  </si>
  <si>
    <t>Music</t>
  </si>
  <si>
    <t xml:space="preserve">Environmental Science </t>
  </si>
  <si>
    <t>Early Start/Dual Enrollment</t>
  </si>
  <si>
    <t>Spring 2006</t>
  </si>
  <si>
    <t>1/24/2006 AM</t>
  </si>
  <si>
    <t>FLTG</t>
  </si>
  <si>
    <t>FLRU</t>
  </si>
  <si>
    <t>IAMI</t>
  </si>
  <si>
    <t>AMA</t>
  </si>
  <si>
    <t>SWES</t>
  </si>
  <si>
    <t>From Spring 2006</t>
  </si>
  <si>
    <t xml:space="preserve"> * Other includes: Co-op, HPE, Honors, Library, MIL and Career Exploration</t>
  </si>
  <si>
    <t>Spring 2007</t>
  </si>
  <si>
    <t>1/23/2007 AM</t>
  </si>
  <si>
    <t>Career Exploration</t>
  </si>
  <si>
    <t>BTSE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</si>
</sst>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0%;\(0%\)"/>
    <numFmt numFmtId="166" formatCode="#,##0.0_);\(#,##0.0\)"/>
    <numFmt numFmtId="167" formatCode="_(* #,##0_);_(* \(#,##0\);_(* &quot;-&quot;??_);_(@_)"/>
    <numFmt numFmtId="168" formatCode="0\ "/>
    <numFmt numFmtId="169" formatCode="#,##0.0_);[Red]\(#,##0.0\)"/>
    <numFmt numFmtId="170" formatCode="0.00%;[Red]\(0.00%\)"/>
    <numFmt numFmtId="171" formatCode="0.0%;\(0.0%\)"/>
  </numFmts>
  <fonts count="17">
    <font>
      <sz val="10"/>
      <name val="Arial"/>
      <family val="0"/>
    </font>
    <font>
      <sz val="7"/>
      <name val="MS Sans Serif"/>
      <family val="2"/>
    </font>
    <font>
      <b/>
      <sz val="7"/>
      <name val="MS Sans Serif"/>
      <family val="0"/>
    </font>
    <font>
      <u val="single"/>
      <sz val="7"/>
      <name val="MS Sans Serif"/>
      <family val="2"/>
    </font>
    <font>
      <sz val="7"/>
      <name val="Arial"/>
      <family val="0"/>
    </font>
    <font>
      <sz val="8"/>
      <name val="MS Sans Serif"/>
      <family val="0"/>
    </font>
    <font>
      <b/>
      <sz val="8"/>
      <name val="MS Sans Serif"/>
      <family val="0"/>
    </font>
    <font>
      <b/>
      <sz val="8"/>
      <color indexed="8"/>
      <name val="MS Sans Serif"/>
      <family val="0"/>
    </font>
    <font>
      <sz val="8"/>
      <color indexed="8"/>
      <name val="MS Sans Serif"/>
      <family val="0"/>
    </font>
    <font>
      <sz val="9"/>
      <name val="Arial"/>
      <family val="2"/>
    </font>
    <font>
      <b/>
      <sz val="10"/>
      <name val="Arial"/>
      <family val="0"/>
    </font>
    <font>
      <sz val="8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gray0625"/>
    </fill>
  </fills>
  <borders count="1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14" fontId="1" fillId="0" borderId="3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6" xfId="0" applyFont="1" applyFill="1" applyBorder="1" applyAlignment="1">
      <alignment/>
    </xf>
    <xf numFmtId="0" fontId="2" fillId="0" borderId="7" xfId="0" applyFont="1" applyFill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1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169" fontId="5" fillId="0" borderId="0" xfId="0" applyNumberFormat="1" applyFont="1" applyAlignment="1">
      <alignment/>
    </xf>
    <xf numFmtId="169" fontId="8" fillId="0" borderId="0" xfId="0" applyNumberFormat="1" applyFont="1" applyAlignment="1">
      <alignment/>
    </xf>
    <xf numFmtId="170" fontId="8" fillId="0" borderId="0" xfId="0" applyNumberFormat="1" applyFont="1" applyAlignment="1">
      <alignment horizontal="right"/>
    </xf>
    <xf numFmtId="14" fontId="5" fillId="0" borderId="0" xfId="0" applyNumberFormat="1" applyFont="1" applyAlignment="1">
      <alignment horizontal="left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9" fillId="0" borderId="8" xfId="0" applyFont="1" applyBorder="1" applyAlignment="1">
      <alignment/>
    </xf>
    <xf numFmtId="0" fontId="1" fillId="0" borderId="9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164" fontId="10" fillId="0" borderId="10" xfId="15" applyNumberFormat="1" applyFont="1" applyBorder="1" applyAlignment="1">
      <alignment horizontal="centerContinuous"/>
    </xf>
    <xf numFmtId="0" fontId="10" fillId="0" borderId="0" xfId="0" applyFont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0" xfId="0" applyFont="1" applyBorder="1" applyAlignment="1">
      <alignment/>
    </xf>
    <xf numFmtId="171" fontId="10" fillId="0" borderId="10" xfId="21" applyNumberFormat="1" applyFont="1" applyBorder="1" applyAlignment="1">
      <alignment horizontal="center"/>
    </xf>
    <xf numFmtId="0" fontId="10" fillId="0" borderId="0" xfId="0" applyFont="1" applyAlignment="1">
      <alignment/>
    </xf>
    <xf numFmtId="14" fontId="10" fillId="0" borderId="5" xfId="15" applyNumberFormat="1" applyFont="1" applyBorder="1" applyAlignment="1">
      <alignment horizontal="center"/>
    </xf>
    <xf numFmtId="166" fontId="0" fillId="0" borderId="2" xfId="0" applyNumberFormat="1" applyBorder="1" applyAlignment="1">
      <alignment/>
    </xf>
    <xf numFmtId="166" fontId="0" fillId="0" borderId="0" xfId="0" applyNumberFormat="1" applyBorder="1" applyAlignment="1">
      <alignment/>
    </xf>
    <xf numFmtId="167" fontId="0" fillId="0" borderId="0" xfId="0" applyNumberFormat="1" applyAlignment="1">
      <alignment/>
    </xf>
    <xf numFmtId="37" fontId="0" fillId="0" borderId="2" xfId="0" applyNumberFormat="1" applyBorder="1" applyAlignment="1">
      <alignment/>
    </xf>
    <xf numFmtId="37" fontId="0" fillId="0" borderId="0" xfId="0" applyNumberFormat="1" applyBorder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right"/>
    </xf>
    <xf numFmtId="164" fontId="0" fillId="0" borderId="0" xfId="15" applyNumberFormat="1" applyAlignment="1">
      <alignment/>
    </xf>
    <xf numFmtId="164" fontId="10" fillId="0" borderId="0" xfId="15" applyNumberFormat="1" applyFont="1" applyAlignment="1">
      <alignment horizontal="center"/>
    </xf>
    <xf numFmtId="171" fontId="0" fillId="0" borderId="0" xfId="21" applyNumberFormat="1" applyAlignment="1">
      <alignment horizontal="center"/>
    </xf>
    <xf numFmtId="164" fontId="0" fillId="0" borderId="2" xfId="15" applyNumberFormat="1" applyBorder="1" applyAlignment="1">
      <alignment/>
    </xf>
    <xf numFmtId="171" fontId="0" fillId="0" borderId="10" xfId="21" applyNumberFormat="1" applyBorder="1" applyAlignment="1">
      <alignment horizontal="center"/>
    </xf>
    <xf numFmtId="171" fontId="0" fillId="0" borderId="2" xfId="21" applyNumberFormat="1" applyBorder="1" applyAlignment="1">
      <alignment horizontal="center"/>
    </xf>
    <xf numFmtId="167" fontId="0" fillId="0" borderId="2" xfId="15" applyNumberFormat="1" applyBorder="1" applyAlignment="1">
      <alignment/>
    </xf>
    <xf numFmtId="171" fontId="0" fillId="0" borderId="5" xfId="21" applyNumberFormat="1" applyBorder="1" applyAlignment="1">
      <alignment horizontal="center"/>
    </xf>
    <xf numFmtId="0" fontId="11" fillId="0" borderId="0" xfId="0" applyFont="1" applyAlignment="1">
      <alignment/>
    </xf>
    <xf numFmtId="169" fontId="6" fillId="0" borderId="0" xfId="0" applyNumberFormat="1" applyFont="1" applyAlignment="1">
      <alignment vertical="center"/>
    </xf>
    <xf numFmtId="169" fontId="7" fillId="0" borderId="0" xfId="0" applyNumberFormat="1" applyFont="1" applyAlignment="1">
      <alignment vertical="center"/>
    </xf>
    <xf numFmtId="170" fontId="7" fillId="0" borderId="0" xfId="0" applyNumberFormat="1" applyFont="1" applyAlignment="1">
      <alignment vertical="center"/>
    </xf>
    <xf numFmtId="169" fontId="5" fillId="0" borderId="0" xfId="0" applyNumberFormat="1" applyFont="1" applyAlignment="1">
      <alignment vertical="center"/>
    </xf>
    <xf numFmtId="169" fontId="8" fillId="0" borderId="0" xfId="0" applyNumberFormat="1" applyFont="1" applyAlignment="1">
      <alignment vertical="center"/>
    </xf>
    <xf numFmtId="170" fontId="8" fillId="0" borderId="0" xfId="0" applyNumberFormat="1" applyFont="1" applyAlignment="1">
      <alignment vertical="center"/>
    </xf>
    <xf numFmtId="0" fontId="9" fillId="0" borderId="0" xfId="0" applyFont="1" applyFill="1" applyAlignment="1" quotePrefix="1">
      <alignment horizontal="left"/>
    </xf>
    <xf numFmtId="0" fontId="9" fillId="0" borderId="0" xfId="0" applyFont="1" applyFill="1" applyAlignment="1">
      <alignment/>
    </xf>
    <xf numFmtId="0" fontId="1" fillId="0" borderId="0" xfId="0" applyFont="1" applyAlignment="1" quotePrefix="1">
      <alignment horizontal="left"/>
    </xf>
    <xf numFmtId="0" fontId="9" fillId="0" borderId="0" xfId="0" applyFont="1" applyAlignment="1" quotePrefix="1">
      <alignment horizontal="left"/>
    </xf>
    <xf numFmtId="0" fontId="5" fillId="0" borderId="0" xfId="0" applyFont="1" applyAlignment="1">
      <alignment horizontal="left" indent="3"/>
    </xf>
    <xf numFmtId="0" fontId="5" fillId="0" borderId="0" xfId="0" applyFont="1" applyAlignment="1" quotePrefix="1">
      <alignment horizontal="left"/>
    </xf>
    <xf numFmtId="169" fontId="6" fillId="0" borderId="0" xfId="0" applyNumberFormat="1" applyFont="1" applyAlignment="1" quotePrefix="1">
      <alignment horizontal="center" vertical="center"/>
    </xf>
    <xf numFmtId="169" fontId="7" fillId="0" borderId="0" xfId="0" applyNumberFormat="1" applyFont="1" applyAlignment="1">
      <alignment horizontal="center" vertical="center"/>
    </xf>
    <xf numFmtId="170" fontId="7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 quotePrefix="1">
      <alignment horizontal="left"/>
    </xf>
    <xf numFmtId="0" fontId="9" fillId="0" borderId="0" xfId="0" applyFont="1" applyAlignment="1">
      <alignment horizontal="left" indent="3"/>
    </xf>
    <xf numFmtId="169" fontId="6" fillId="2" borderId="0" xfId="0" applyNumberFormat="1" applyFont="1" applyFill="1" applyBorder="1" applyAlignment="1">
      <alignment vertical="center"/>
    </xf>
    <xf numFmtId="169" fontId="7" fillId="2" borderId="0" xfId="0" applyNumberFormat="1" applyFont="1" applyFill="1" applyBorder="1" applyAlignment="1">
      <alignment vertical="center"/>
    </xf>
    <xf numFmtId="170" fontId="7" fillId="2" borderId="0" xfId="0" applyNumberFormat="1" applyFont="1" applyFill="1" applyAlignment="1">
      <alignment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169" fontId="6" fillId="2" borderId="0" xfId="0" applyNumberFormat="1" applyFont="1" applyFill="1" applyAlignment="1">
      <alignment vertical="center"/>
    </xf>
    <xf numFmtId="169" fontId="7" fillId="2" borderId="0" xfId="0" applyNumberFormat="1" applyFont="1" applyFill="1" applyAlignment="1">
      <alignment vertical="center"/>
    </xf>
    <xf numFmtId="0" fontId="6" fillId="0" borderId="0" xfId="0" applyFont="1" applyAlignment="1" quotePrefix="1">
      <alignment horizontal="center"/>
    </xf>
    <xf numFmtId="22" fontId="9" fillId="0" borderId="0" xfId="0" applyNumberFormat="1" applyFont="1" applyAlignment="1" quotePrefix="1">
      <alignment horizontal="left"/>
    </xf>
    <xf numFmtId="0" fontId="9" fillId="0" borderId="0" xfId="0" applyFont="1" applyAlignment="1">
      <alignment horizontal="left" indent="1"/>
    </xf>
    <xf numFmtId="0" fontId="9" fillId="0" borderId="0" xfId="0" applyFont="1" applyAlignment="1" quotePrefix="1">
      <alignment horizontal="left" indent="1"/>
    </xf>
    <xf numFmtId="41" fontId="9" fillId="0" borderId="8" xfId="0" applyNumberFormat="1" applyFont="1" applyBorder="1" applyAlignment="1">
      <alignment/>
    </xf>
    <xf numFmtId="0" fontId="10" fillId="0" borderId="5" xfId="0" applyFont="1" applyBorder="1" applyAlignment="1">
      <alignment horizontal="center"/>
    </xf>
    <xf numFmtId="171" fontId="10" fillId="0" borderId="5" xfId="21" applyNumberFormat="1" applyFont="1" applyBorder="1" applyAlignment="1">
      <alignment horizontal="center"/>
    </xf>
    <xf numFmtId="0" fontId="0" fillId="0" borderId="0" xfId="0" applyAlignment="1">
      <alignment horizontal="center"/>
    </xf>
    <xf numFmtId="167" fontId="0" fillId="0" borderId="8" xfId="15" applyNumberFormat="1" applyBorder="1" applyAlignment="1">
      <alignment/>
    </xf>
    <xf numFmtId="37" fontId="0" fillId="0" borderId="8" xfId="0" applyNumberFormat="1" applyBorder="1" applyAlignment="1">
      <alignment/>
    </xf>
    <xf numFmtId="171" fontId="0" fillId="0" borderId="8" xfId="21" applyNumberFormat="1" applyBorder="1" applyAlignment="1">
      <alignment horizontal="center"/>
    </xf>
    <xf numFmtId="164" fontId="0" fillId="0" borderId="8" xfId="15" applyNumberFormat="1" applyBorder="1" applyAlignment="1">
      <alignment/>
    </xf>
    <xf numFmtId="166" fontId="0" fillId="0" borderId="8" xfId="0" applyNumberFormat="1" applyBorder="1" applyAlignment="1">
      <alignment/>
    </xf>
    <xf numFmtId="0" fontId="0" fillId="0" borderId="0" xfId="0" applyFont="1" applyAlignment="1">
      <alignment/>
    </xf>
    <xf numFmtId="14" fontId="11" fillId="0" borderId="0" xfId="0" applyNumberFormat="1" applyFont="1" applyAlignment="1">
      <alignment horizontal="left"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9" fillId="0" borderId="8" xfId="0" applyFont="1" applyBorder="1" applyAlignment="1">
      <alignment/>
    </xf>
    <xf numFmtId="164" fontId="0" fillId="0" borderId="0" xfId="15" applyNumberFormat="1" applyFont="1" applyAlignment="1">
      <alignment horizontal="left"/>
    </xf>
    <xf numFmtId="41" fontId="5" fillId="0" borderId="0" xfId="0" applyNumberFormat="1" applyFont="1" applyAlignment="1">
      <alignment vertic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2" fillId="0" borderId="6" xfId="0" applyFont="1" applyBorder="1" applyAlignment="1" quotePrefix="1">
      <alignment horizontal="center"/>
    </xf>
    <xf numFmtId="0" fontId="2" fillId="0" borderId="7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2"/>
  <sheetViews>
    <sheetView tabSelected="1" workbookViewId="0" topLeftCell="A1">
      <selection activeCell="C43" sqref="C43"/>
    </sheetView>
  </sheetViews>
  <sheetFormatPr defaultColWidth="9.140625" defaultRowHeight="12.75"/>
  <cols>
    <col min="1" max="1" width="1.7109375" style="0" customWidth="1"/>
    <col min="2" max="2" width="19.8515625" style="0" customWidth="1"/>
    <col min="3" max="3" width="17.7109375" style="46" customWidth="1"/>
    <col min="4" max="4" width="2.140625" style="0" customWidth="1"/>
    <col min="5" max="5" width="17.7109375" style="46" customWidth="1"/>
    <col min="6" max="6" width="1.7109375" style="0" customWidth="1"/>
    <col min="7" max="7" width="13.28125" style="0" customWidth="1"/>
    <col min="8" max="8" width="1.7109375" style="0" customWidth="1"/>
    <col min="9" max="9" width="18.57421875" style="48" customWidth="1"/>
  </cols>
  <sheetData>
    <row r="1" spans="3:5" ht="12.75">
      <c r="C1" s="47" t="s">
        <v>126</v>
      </c>
      <c r="E1" s="47" t="s">
        <v>126</v>
      </c>
    </row>
    <row r="2" spans="3:9" ht="12.75">
      <c r="C2" s="31" t="s">
        <v>153</v>
      </c>
      <c r="D2" s="32"/>
      <c r="E2" s="31" t="s">
        <v>162</v>
      </c>
      <c r="G2" s="33" t="s">
        <v>17</v>
      </c>
      <c r="H2" s="34"/>
      <c r="I2" s="35" t="s">
        <v>18</v>
      </c>
    </row>
    <row r="3" spans="3:9" ht="12.75">
      <c r="C3" s="37" t="s">
        <v>154</v>
      </c>
      <c r="D3" s="36"/>
      <c r="E3" s="37" t="s">
        <v>163</v>
      </c>
      <c r="G3" s="86" t="s">
        <v>153</v>
      </c>
      <c r="H3" s="34"/>
      <c r="I3" s="87" t="s">
        <v>160</v>
      </c>
    </row>
    <row r="4" spans="1:9" ht="12.75">
      <c r="A4" s="36" t="s">
        <v>19</v>
      </c>
      <c r="C4" s="49"/>
      <c r="D4" s="36"/>
      <c r="E4" s="49"/>
      <c r="G4" s="38"/>
      <c r="H4" s="39"/>
      <c r="I4" s="50"/>
    </row>
    <row r="5" spans="3:9" ht="12.75">
      <c r="C5" s="49"/>
      <c r="E5" s="49"/>
      <c r="G5" s="38"/>
      <c r="H5" s="39"/>
      <c r="I5" s="51"/>
    </row>
    <row r="6" spans="2:9" ht="12.75">
      <c r="B6" t="s">
        <v>20</v>
      </c>
      <c r="C6" s="52">
        <v>1157</v>
      </c>
      <c r="D6" s="40"/>
      <c r="E6" s="52">
        <v>1078</v>
      </c>
      <c r="G6" s="41">
        <f>E6-C6</f>
        <v>-79</v>
      </c>
      <c r="H6" s="42"/>
      <c r="I6" s="51">
        <f>IF(E6&gt;C6,IF(C6,G6/C6,1),IF(C6,G6/C6,0))</f>
        <v>-0.0682800345721694</v>
      </c>
    </row>
    <row r="7" spans="3:9" ht="6" customHeight="1">
      <c r="C7" s="52"/>
      <c r="D7" s="40"/>
      <c r="E7" s="52"/>
      <c r="G7" s="41"/>
      <c r="H7" s="42"/>
      <c r="I7" s="51"/>
    </row>
    <row r="8" spans="2:9" ht="12.75">
      <c r="B8" t="s">
        <v>21</v>
      </c>
      <c r="C8" s="52">
        <v>1814</v>
      </c>
      <c r="D8" s="40"/>
      <c r="E8" s="52">
        <v>1897</v>
      </c>
      <c r="G8" s="41">
        <f>E8-C8</f>
        <v>83</v>
      </c>
      <c r="H8" s="42"/>
      <c r="I8" s="51">
        <f>IF(E8&gt;C8,IF(C8,G8/C8,1),IF(C8,G8/C8,0))</f>
        <v>0.04575523704520397</v>
      </c>
    </row>
    <row r="9" spans="3:9" ht="6" customHeight="1">
      <c r="C9" s="52"/>
      <c r="D9" s="40"/>
      <c r="E9" s="52"/>
      <c r="G9" s="41"/>
      <c r="H9" s="42"/>
      <c r="I9" s="51"/>
    </row>
    <row r="10" spans="2:9" ht="12.75">
      <c r="B10" t="s">
        <v>22</v>
      </c>
      <c r="C10" s="52">
        <v>1168</v>
      </c>
      <c r="D10" s="40"/>
      <c r="E10" s="52">
        <v>1190</v>
      </c>
      <c r="G10" s="41">
        <f>E10-C10</f>
        <v>22</v>
      </c>
      <c r="H10" s="42"/>
      <c r="I10" s="51">
        <f>IF(E10&gt;C10,IF(C10,G10/C10,1),IF(C10,G10/C10,0))</f>
        <v>0.018835616438356163</v>
      </c>
    </row>
    <row r="11" spans="3:9" ht="6" customHeight="1">
      <c r="C11" s="52"/>
      <c r="D11" s="40"/>
      <c r="E11" s="52"/>
      <c r="G11" s="41"/>
      <c r="H11" s="42"/>
      <c r="I11" s="51"/>
    </row>
    <row r="12" spans="2:9" ht="12.75">
      <c r="B12" t="s">
        <v>23</v>
      </c>
      <c r="C12" s="52">
        <v>714</v>
      </c>
      <c r="D12" s="40"/>
      <c r="E12" s="52">
        <v>748</v>
      </c>
      <c r="G12" s="41">
        <f>E12-C12</f>
        <v>34</v>
      </c>
      <c r="H12" s="42"/>
      <c r="I12" s="51">
        <f>IF(E12&gt;C12,IF(C12,G12/C12,1),IF(C12,G12/C12,0))</f>
        <v>0.047619047619047616</v>
      </c>
    </row>
    <row r="13" spans="3:9" ht="6" customHeight="1">
      <c r="C13" s="52"/>
      <c r="D13" s="40"/>
      <c r="E13" s="52"/>
      <c r="G13" s="41"/>
      <c r="H13" s="42"/>
      <c r="I13" s="51"/>
    </row>
    <row r="14" spans="2:9" ht="12.75">
      <c r="B14" t="s">
        <v>24</v>
      </c>
      <c r="C14" s="52">
        <v>1127</v>
      </c>
      <c r="D14" s="40"/>
      <c r="E14" s="52">
        <v>1167</v>
      </c>
      <c r="G14" s="41">
        <f>E14-C14</f>
        <v>40</v>
      </c>
      <c r="H14" s="42"/>
      <c r="I14" s="51">
        <f>IF(E14&gt;C14,IF(C14,G14/C14,1),IF(C14,G14/C14,0))</f>
        <v>0.0354924578527063</v>
      </c>
    </row>
    <row r="15" spans="3:9" ht="6" customHeight="1">
      <c r="C15" s="52"/>
      <c r="D15" s="40"/>
      <c r="E15" s="52"/>
      <c r="G15" s="41"/>
      <c r="H15" s="42"/>
      <c r="I15" s="51"/>
    </row>
    <row r="16" spans="2:9" ht="13.5" customHeight="1">
      <c r="B16" t="s">
        <v>25</v>
      </c>
      <c r="C16" s="52">
        <v>5</v>
      </c>
      <c r="D16" s="40"/>
      <c r="E16" s="52">
        <v>9</v>
      </c>
      <c r="G16" s="41">
        <f>E16-C16</f>
        <v>4</v>
      </c>
      <c r="H16" s="42"/>
      <c r="I16" s="51">
        <f>IF(E16&gt;C16,IF(C16,G16/C16,1),IF(C16,G16/C16,0))</f>
        <v>0.8</v>
      </c>
    </row>
    <row r="17" spans="3:9" ht="6" customHeight="1">
      <c r="C17" s="52"/>
      <c r="D17" s="40"/>
      <c r="E17" s="52"/>
      <c r="G17" s="41"/>
      <c r="H17" s="42"/>
      <c r="I17" s="51"/>
    </row>
    <row r="18" spans="2:9" ht="13.5" customHeight="1">
      <c r="B18" t="s">
        <v>119</v>
      </c>
      <c r="C18" s="52">
        <v>23</v>
      </c>
      <c r="D18" s="40"/>
      <c r="E18" s="52">
        <v>53</v>
      </c>
      <c r="G18" s="41">
        <f>E18-C18</f>
        <v>30</v>
      </c>
      <c r="H18" s="42"/>
      <c r="I18" s="51">
        <f>IF(E18&gt;C18,IF(C18,G18/C18,1),IF(C18,G18/C18,0))</f>
        <v>1.3043478260869565</v>
      </c>
    </row>
    <row r="19" spans="3:9" ht="6" customHeight="1">
      <c r="C19" s="52"/>
      <c r="D19" s="40"/>
      <c r="E19" s="52"/>
      <c r="G19" s="41"/>
      <c r="H19" s="42"/>
      <c r="I19" s="51"/>
    </row>
    <row r="20" spans="2:9" ht="13.5" customHeight="1">
      <c r="B20" t="s">
        <v>137</v>
      </c>
      <c r="C20" s="52">
        <v>310</v>
      </c>
      <c r="D20" s="40"/>
      <c r="E20" s="52">
        <v>280</v>
      </c>
      <c r="G20" s="41">
        <f>E20-C20</f>
        <v>-30</v>
      </c>
      <c r="H20" s="42"/>
      <c r="I20" s="51">
        <f>IF(E20&gt;C20,IF(C20,G20/C20,1),IF(C20,G20/C20,0))</f>
        <v>-0.0967741935483871</v>
      </c>
    </row>
    <row r="21" spans="3:9" ht="6" customHeight="1">
      <c r="C21" s="52"/>
      <c r="D21" s="40"/>
      <c r="E21" s="52"/>
      <c r="G21" s="41"/>
      <c r="H21" s="42"/>
      <c r="I21" s="51"/>
    </row>
    <row r="22" spans="2:9" ht="12.75" customHeight="1">
      <c r="B22" t="s">
        <v>134</v>
      </c>
      <c r="C22" s="52">
        <v>207</v>
      </c>
      <c r="D22" s="40"/>
      <c r="E22" s="52">
        <v>237</v>
      </c>
      <c r="G22" s="41">
        <f>E22-C22</f>
        <v>30</v>
      </c>
      <c r="H22" s="42"/>
      <c r="I22" s="51">
        <f>IF(E22&gt;C22,IF(C22,G22/C22,1),IF(C22,G22/C22,0))</f>
        <v>0.14492753623188406</v>
      </c>
    </row>
    <row r="23" spans="3:9" ht="6" customHeight="1">
      <c r="C23" s="52"/>
      <c r="D23" s="40"/>
      <c r="E23" s="52"/>
      <c r="G23" s="41"/>
      <c r="H23" s="42"/>
      <c r="I23" s="53"/>
    </row>
    <row r="24" spans="2:9" ht="12.75">
      <c r="B24" s="88" t="s">
        <v>5</v>
      </c>
      <c r="C24" s="89">
        <f>SUM(C6:C22)</f>
        <v>6525</v>
      </c>
      <c r="D24" s="40"/>
      <c r="E24" s="89">
        <f>SUM(E6:E22)</f>
        <v>6659</v>
      </c>
      <c r="G24" s="90">
        <f>SUM(G6:G22)</f>
        <v>134</v>
      </c>
      <c r="H24" s="42"/>
      <c r="I24" s="91">
        <f>IF(E24&gt;C24,IF(C24,G24/C24,1),IF(C24,G24/C24,0))</f>
        <v>0.02053639846743295</v>
      </c>
    </row>
    <row r="25" spans="3:9" ht="12.75">
      <c r="C25" s="49"/>
      <c r="E25" s="49"/>
      <c r="G25" s="38"/>
      <c r="H25" s="39"/>
      <c r="I25" s="50"/>
    </row>
    <row r="26" spans="1:9" ht="12.75">
      <c r="A26" s="36" t="s">
        <v>26</v>
      </c>
      <c r="C26" s="49"/>
      <c r="D26" s="36"/>
      <c r="E26" s="49"/>
      <c r="G26" s="38"/>
      <c r="H26" s="39"/>
      <c r="I26" s="51"/>
    </row>
    <row r="27" spans="3:9" ht="12.75">
      <c r="C27" s="49"/>
      <c r="E27" s="49"/>
      <c r="G27" s="38"/>
      <c r="H27" s="39"/>
      <c r="I27" s="51"/>
    </row>
    <row r="28" spans="2:9" ht="12.75">
      <c r="B28" t="s">
        <v>20</v>
      </c>
      <c r="C28" s="49">
        <v>10379</v>
      </c>
      <c r="E28" s="49">
        <v>10035</v>
      </c>
      <c r="G28" s="38">
        <f>E28-C28</f>
        <v>-344</v>
      </c>
      <c r="H28" s="39"/>
      <c r="I28" s="51">
        <f>IF(E28&gt;C28,IF(C28,G28/C28,1),IF(C28,G28/C28,0))</f>
        <v>-0.03314384815492822</v>
      </c>
    </row>
    <row r="29" spans="3:9" ht="6" customHeight="1">
      <c r="C29" s="49"/>
      <c r="E29" s="49"/>
      <c r="G29" s="38"/>
      <c r="H29" s="39"/>
      <c r="I29" s="51"/>
    </row>
    <row r="30" spans="2:9" ht="12.75">
      <c r="B30" t="s">
        <v>21</v>
      </c>
      <c r="C30" s="49">
        <v>11077</v>
      </c>
      <c r="E30" s="49">
        <v>11301</v>
      </c>
      <c r="G30" s="38">
        <f>E30-C30</f>
        <v>224</v>
      </c>
      <c r="H30" s="39"/>
      <c r="I30" s="51">
        <f>IF(E30&gt;C30,IF(C30,G30/C30,1),IF(C30,G30/C30,0))</f>
        <v>0.020222081791098672</v>
      </c>
    </row>
    <row r="31" spans="3:9" ht="6" customHeight="1">
      <c r="C31" s="49"/>
      <c r="E31" s="49"/>
      <c r="G31" s="38"/>
      <c r="H31" s="39"/>
      <c r="I31" s="51"/>
    </row>
    <row r="32" spans="2:9" ht="12.75">
      <c r="B32" t="s">
        <v>22</v>
      </c>
      <c r="C32" s="49">
        <v>21912.5</v>
      </c>
      <c r="E32" s="49">
        <v>22462.5</v>
      </c>
      <c r="G32" s="38">
        <f>E32-C32</f>
        <v>550</v>
      </c>
      <c r="H32" s="39"/>
      <c r="I32" s="51">
        <f>IF(E32&gt;C32,IF(C32,G32/C32,1),IF(C32,G32/C32,0))</f>
        <v>0.025099828864803195</v>
      </c>
    </row>
    <row r="33" spans="3:9" ht="6" customHeight="1">
      <c r="C33" s="49"/>
      <c r="E33" s="49"/>
      <c r="G33" s="38"/>
      <c r="H33" s="39"/>
      <c r="I33" s="51"/>
    </row>
    <row r="34" spans="2:9" ht="12.75">
      <c r="B34" t="s">
        <v>23</v>
      </c>
      <c r="C34" s="49">
        <v>5135</v>
      </c>
      <c r="E34" s="49">
        <v>5551</v>
      </c>
      <c r="G34" s="38">
        <f>E34-C34</f>
        <v>416</v>
      </c>
      <c r="H34" s="39"/>
      <c r="I34" s="51">
        <f>IF(E34&gt;C34,IF(C34,G34/C34,1),IF(C34,G34/C34,0))</f>
        <v>0.0810126582278481</v>
      </c>
    </row>
    <row r="35" spans="3:9" ht="6" customHeight="1">
      <c r="C35" s="49"/>
      <c r="E35" s="49"/>
      <c r="G35" s="38"/>
      <c r="H35" s="39"/>
      <c r="I35" s="51"/>
    </row>
    <row r="36" spans="2:9" ht="12.75">
      <c r="B36" t="s">
        <v>24</v>
      </c>
      <c r="C36" s="49">
        <v>17840</v>
      </c>
      <c r="E36" s="49">
        <v>17891</v>
      </c>
      <c r="G36" s="38">
        <f>E36-C36</f>
        <v>51</v>
      </c>
      <c r="H36" s="39"/>
      <c r="I36" s="51">
        <f>IF(E36&gt;C36,IF(C36,G36/C36,1),IF(C36,G36/C36,0))</f>
        <v>0.002858744394618834</v>
      </c>
    </row>
    <row r="37" spans="3:9" ht="6" customHeight="1">
      <c r="C37" s="49"/>
      <c r="E37" s="49"/>
      <c r="G37" s="38"/>
      <c r="H37" s="39"/>
      <c r="I37" s="51"/>
    </row>
    <row r="38" spans="2:9" ht="12.75">
      <c r="B38" t="s">
        <v>138</v>
      </c>
      <c r="C38" s="49">
        <v>1907.5</v>
      </c>
      <c r="E38" s="49">
        <v>1966.5</v>
      </c>
      <c r="G38" s="38">
        <f>E38-C38</f>
        <v>59</v>
      </c>
      <c r="H38" s="39"/>
      <c r="I38" s="51">
        <f>IF(E38&gt;C38,IF(C38,G38/C38,1),IF(C38,G38/C38,0))</f>
        <v>0.0309305373525557</v>
      </c>
    </row>
    <row r="39" spans="3:9" ht="6" customHeight="1">
      <c r="C39" s="49"/>
      <c r="E39" s="49"/>
      <c r="G39" s="38"/>
      <c r="H39" s="39"/>
      <c r="I39" s="53"/>
    </row>
    <row r="40" spans="2:9" ht="12.75">
      <c r="B40" s="88" t="s">
        <v>5</v>
      </c>
      <c r="C40" s="92">
        <f>SUM(C28:C38)</f>
        <v>68251</v>
      </c>
      <c r="E40" s="92">
        <f>SUM(E28:E38)</f>
        <v>69207</v>
      </c>
      <c r="G40" s="93">
        <f>SUM(G28:G38)</f>
        <v>956</v>
      </c>
      <c r="H40" s="39"/>
      <c r="I40" s="91">
        <f>IF(E40&gt;C40,IF(C40,G40/C40,1),IF(C40,G40/C40,0))</f>
        <v>0.014007120774787182</v>
      </c>
    </row>
    <row r="41" ht="12.75" customHeight="1"/>
    <row r="45" ht="12.75">
      <c r="B45" s="101" t="s">
        <v>161</v>
      </c>
    </row>
    <row r="46" ht="9.75" customHeight="1">
      <c r="B46" s="54"/>
    </row>
    <row r="47" ht="12.75">
      <c r="B47" s="54"/>
    </row>
    <row r="48" ht="12.75">
      <c r="B48" s="54"/>
    </row>
    <row r="49" ht="9.75" customHeight="1">
      <c r="B49" s="54"/>
    </row>
    <row r="50" ht="12.75">
      <c r="B50" s="94"/>
    </row>
    <row r="51" ht="12.75">
      <c r="B51" s="95"/>
    </row>
    <row r="52" ht="12.75">
      <c r="B52" s="54"/>
    </row>
  </sheetData>
  <printOptions horizontalCentered="1"/>
  <pageMargins left="0.5" right="0.5" top="1.25" bottom="1" header="0.5" footer="0.5"/>
  <pageSetup horizontalDpi="600" verticalDpi="600" orientation="portrait" r:id="rId1"/>
  <headerFooter alignWithMargins="0">
    <oddHeader>&amp;C&amp;"Arial,Bold"The University of Alabama in Huntsville&amp;"Arial,Bold Italic"
&amp;"Arial,Bold"Spring 2007
Headcount and Credit Hour Production Report</oddHeader>
    <oddFooter>&amp;L&amp;8Office of Institutional Research
01/24/06
&amp;F &amp;A (das)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39"/>
  <sheetViews>
    <sheetView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Q13" sqref="Q13"/>
    </sheetView>
  </sheetViews>
  <sheetFormatPr defaultColWidth="9.140625" defaultRowHeight="10.5" customHeight="1"/>
  <cols>
    <col min="1" max="1" width="2.7109375" style="1" customWidth="1"/>
    <col min="2" max="2" width="19.421875" style="1" customWidth="1"/>
    <col min="3" max="5" width="6.7109375" style="1" customWidth="1"/>
    <col min="6" max="6" width="0.85546875" style="1" customWidth="1"/>
    <col min="7" max="9" width="6.7109375" style="1" customWidth="1"/>
    <col min="10" max="10" width="0.85546875" style="1" customWidth="1"/>
    <col min="11" max="11" width="6.7109375" style="1" customWidth="1"/>
    <col min="12" max="12" width="0.85546875" style="2" customWidth="1"/>
    <col min="13" max="15" width="6.7109375" style="1" customWidth="1"/>
    <col min="16" max="16" width="0.85546875" style="1" customWidth="1"/>
    <col min="17" max="19" width="6.7109375" style="1" customWidth="1"/>
    <col min="20" max="20" width="0.85546875" style="1" customWidth="1"/>
    <col min="21" max="21" width="6.7109375" style="1" customWidth="1"/>
    <col min="22" max="16384" width="9.140625" style="1" customWidth="1"/>
  </cols>
  <sheetData>
    <row r="1" spans="1:21" ht="10.5" customHeight="1">
      <c r="A1" s="108"/>
      <c r="B1" s="108"/>
      <c r="C1" s="105" t="s">
        <v>153</v>
      </c>
      <c r="D1" s="106"/>
      <c r="E1" s="106"/>
      <c r="F1" s="106"/>
      <c r="G1" s="106"/>
      <c r="H1" s="106"/>
      <c r="I1" s="106"/>
      <c r="J1" s="106"/>
      <c r="K1" s="107"/>
      <c r="M1" s="105" t="s">
        <v>162</v>
      </c>
      <c r="N1" s="106"/>
      <c r="O1" s="106"/>
      <c r="P1" s="106"/>
      <c r="Q1" s="106"/>
      <c r="R1" s="106"/>
      <c r="S1" s="106"/>
      <c r="T1" s="106"/>
      <c r="U1" s="107"/>
    </row>
    <row r="2" spans="1:21" ht="10.5" customHeight="1">
      <c r="A2" s="108"/>
      <c r="B2" s="108"/>
      <c r="C2" s="103" t="s">
        <v>0</v>
      </c>
      <c r="D2" s="104"/>
      <c r="E2" s="104"/>
      <c r="F2" s="29"/>
      <c r="G2" s="103" t="s">
        <v>1</v>
      </c>
      <c r="H2" s="104"/>
      <c r="I2" s="104"/>
      <c r="J2" s="29"/>
      <c r="K2" s="30" t="s">
        <v>2</v>
      </c>
      <c r="L2" s="5"/>
      <c r="M2" s="103" t="s">
        <v>0</v>
      </c>
      <c r="N2" s="104"/>
      <c r="O2" s="104"/>
      <c r="P2" s="29"/>
      <c r="Q2" s="103" t="s">
        <v>1</v>
      </c>
      <c r="R2" s="104"/>
      <c r="S2" s="104"/>
      <c r="T2" s="29"/>
      <c r="U2" s="30" t="s">
        <v>2</v>
      </c>
    </row>
    <row r="3" spans="1:21" s="6" customFormat="1" ht="10.5" customHeight="1">
      <c r="A3" s="108"/>
      <c r="B3" s="109"/>
      <c r="C3" s="7" t="s">
        <v>3</v>
      </c>
      <c r="D3" s="8" t="s">
        <v>4</v>
      </c>
      <c r="E3" s="8" t="s">
        <v>5</v>
      </c>
      <c r="F3" s="8"/>
      <c r="G3" s="9" t="s">
        <v>3</v>
      </c>
      <c r="H3" s="8" t="s">
        <v>4</v>
      </c>
      <c r="I3" s="8" t="s">
        <v>5</v>
      </c>
      <c r="J3" s="8"/>
      <c r="K3" s="10" t="s">
        <v>5</v>
      </c>
      <c r="L3" s="5"/>
      <c r="M3" s="7" t="s">
        <v>3</v>
      </c>
      <c r="N3" s="8" t="s">
        <v>4</v>
      </c>
      <c r="O3" s="8" t="s">
        <v>5</v>
      </c>
      <c r="P3" s="8"/>
      <c r="Q3" s="9" t="s">
        <v>3</v>
      </c>
      <c r="R3" s="8" t="s">
        <v>4</v>
      </c>
      <c r="S3" s="8" t="s">
        <v>5</v>
      </c>
      <c r="T3" s="8"/>
      <c r="U3" s="10" t="s">
        <v>5</v>
      </c>
    </row>
    <row r="4" spans="1:21" ht="9.75" customHeight="1">
      <c r="A4" s="108"/>
      <c r="B4" s="109"/>
      <c r="C4" s="3"/>
      <c r="D4" s="2"/>
      <c r="E4" s="2"/>
      <c r="F4" s="2"/>
      <c r="G4" s="3"/>
      <c r="H4" s="2"/>
      <c r="I4" s="2"/>
      <c r="J4" s="2"/>
      <c r="K4" s="4"/>
      <c r="L4" s="3"/>
      <c r="M4" s="3"/>
      <c r="N4" s="2"/>
      <c r="O4" s="2"/>
      <c r="P4" s="2"/>
      <c r="Q4" s="3"/>
      <c r="R4" s="2"/>
      <c r="S4" s="2"/>
      <c r="T4" s="2"/>
      <c r="U4" s="4"/>
    </row>
    <row r="5" spans="1:21" ht="9.75" customHeight="1">
      <c r="A5" s="110" t="s">
        <v>6</v>
      </c>
      <c r="B5" s="111"/>
      <c r="C5" s="3"/>
      <c r="D5" s="2"/>
      <c r="E5" s="2"/>
      <c r="F5" s="2"/>
      <c r="G5" s="3"/>
      <c r="H5" s="2"/>
      <c r="I5" s="2"/>
      <c r="J5" s="2"/>
      <c r="K5" s="4"/>
      <c r="L5" s="3"/>
      <c r="M5" s="3"/>
      <c r="N5" s="2"/>
      <c r="O5" s="2"/>
      <c r="P5" s="2"/>
      <c r="Q5" s="3"/>
      <c r="R5" s="2"/>
      <c r="S5" s="2"/>
      <c r="T5" s="2"/>
      <c r="U5" s="4"/>
    </row>
    <row r="6" spans="2:21" ht="9.75" customHeight="1">
      <c r="B6" s="1" t="s">
        <v>7</v>
      </c>
      <c r="C6" s="3">
        <v>684</v>
      </c>
      <c r="D6" s="2">
        <v>311</v>
      </c>
      <c r="E6" s="2">
        <f aca="true" t="shared" si="0" ref="E6:E15">D6+C6</f>
        <v>995</v>
      </c>
      <c r="F6" s="2"/>
      <c r="G6" s="3">
        <v>26</v>
      </c>
      <c r="H6" s="2">
        <f>30+11+60+35</f>
        <v>136</v>
      </c>
      <c r="I6" s="2">
        <f aca="true" t="shared" si="1" ref="I6:I11">SUM(G6:H6)</f>
        <v>162</v>
      </c>
      <c r="J6" s="2"/>
      <c r="K6" s="4">
        <f aca="true" t="shared" si="2" ref="K6:K15">I6+E6</f>
        <v>1157</v>
      </c>
      <c r="L6" s="3"/>
      <c r="M6" s="3">
        <v>641</v>
      </c>
      <c r="N6" s="2">
        <v>270</v>
      </c>
      <c r="O6" s="2">
        <f aca="true" t="shared" si="3" ref="O6:O14">N6+M6</f>
        <v>911</v>
      </c>
      <c r="P6" s="2"/>
      <c r="Q6" s="3">
        <v>34</v>
      </c>
      <c r="R6" s="2">
        <v>133</v>
      </c>
      <c r="S6" s="2">
        <f aca="true" t="shared" si="4" ref="S6:S12">R6+Q6</f>
        <v>167</v>
      </c>
      <c r="T6" s="2"/>
      <c r="U6" s="4">
        <f aca="true" t="shared" si="5" ref="U6:U15">S6+O6</f>
        <v>1078</v>
      </c>
    </row>
    <row r="7" spans="2:21" ht="9.75" customHeight="1">
      <c r="B7" s="1" t="s">
        <v>8</v>
      </c>
      <c r="C7" s="3">
        <f>61+1+81+71+142+189+36+17+354+22</f>
        <v>974</v>
      </c>
      <c r="D7" s="2">
        <f>16+35+12+62+77+14+1+82+7</f>
        <v>306</v>
      </c>
      <c r="E7" s="2">
        <f t="shared" si="0"/>
        <v>1280</v>
      </c>
      <c r="F7" s="2"/>
      <c r="G7" s="3">
        <f>42+8+7+14+36+10+22+1+13</f>
        <v>153</v>
      </c>
      <c r="H7" s="2">
        <f>31+9+9+48+96+128+47+5+8</f>
        <v>381</v>
      </c>
      <c r="I7" s="2">
        <f t="shared" si="1"/>
        <v>534</v>
      </c>
      <c r="J7" s="2"/>
      <c r="K7" s="4">
        <f t="shared" si="2"/>
        <v>1814</v>
      </c>
      <c r="L7" s="3"/>
      <c r="M7" s="3">
        <v>1041</v>
      </c>
      <c r="N7" s="2">
        <v>323</v>
      </c>
      <c r="O7" s="2">
        <f t="shared" si="3"/>
        <v>1364</v>
      </c>
      <c r="P7" s="2"/>
      <c r="Q7" s="3">
        <v>154</v>
      </c>
      <c r="R7" s="2">
        <v>379</v>
      </c>
      <c r="S7" s="2">
        <f t="shared" si="4"/>
        <v>533</v>
      </c>
      <c r="T7" s="2"/>
      <c r="U7" s="4">
        <f t="shared" si="5"/>
        <v>1897</v>
      </c>
    </row>
    <row r="8" spans="2:21" ht="9.75" customHeight="1">
      <c r="B8" s="1" t="s">
        <v>9</v>
      </c>
      <c r="C8" s="3">
        <f>44+84+70+121+81+3+2+1+14+16+3+1+4+49+37+26+65+131+23</f>
        <v>775</v>
      </c>
      <c r="D8" s="2">
        <f>17+50+26+22+26+3+1+10+7+3+23+18+11+16+36+11</f>
        <v>280</v>
      </c>
      <c r="E8" s="2">
        <f t="shared" si="0"/>
        <v>1055</v>
      </c>
      <c r="F8" s="2"/>
      <c r="G8" s="3">
        <f>15+4+5+10</f>
        <v>34</v>
      </c>
      <c r="H8" s="2">
        <f>38+6+22+4+2+7</f>
        <v>79</v>
      </c>
      <c r="I8" s="2">
        <f t="shared" si="1"/>
        <v>113</v>
      </c>
      <c r="J8" s="2"/>
      <c r="K8" s="4">
        <f t="shared" si="2"/>
        <v>1168</v>
      </c>
      <c r="L8" s="3"/>
      <c r="M8" s="3">
        <v>768</v>
      </c>
      <c r="N8" s="2">
        <v>321</v>
      </c>
      <c r="O8" s="2">
        <f t="shared" si="3"/>
        <v>1089</v>
      </c>
      <c r="P8" s="2"/>
      <c r="Q8" s="3">
        <v>27</v>
      </c>
      <c r="R8" s="2">
        <v>74</v>
      </c>
      <c r="S8" s="2">
        <f t="shared" si="4"/>
        <v>101</v>
      </c>
      <c r="T8" s="2"/>
      <c r="U8" s="4">
        <f t="shared" si="5"/>
        <v>1190</v>
      </c>
    </row>
    <row r="9" spans="2:21" ht="9.75" customHeight="1">
      <c r="B9" s="1" t="s">
        <v>10</v>
      </c>
      <c r="C9" s="3">
        <f>129+213+2+14+112</f>
        <v>470</v>
      </c>
      <c r="D9" s="2">
        <f>34+120+2+5+13</f>
        <v>174</v>
      </c>
      <c r="E9" s="2">
        <f t="shared" si="0"/>
        <v>644</v>
      </c>
      <c r="F9" s="2"/>
      <c r="G9" s="3">
        <f>24</f>
        <v>24</v>
      </c>
      <c r="H9" s="2">
        <v>46</v>
      </c>
      <c r="I9" s="2">
        <f t="shared" si="1"/>
        <v>70</v>
      </c>
      <c r="J9" s="2"/>
      <c r="K9" s="4">
        <f t="shared" si="2"/>
        <v>714</v>
      </c>
      <c r="L9" s="3"/>
      <c r="M9" s="3">
        <v>482</v>
      </c>
      <c r="N9" s="2">
        <v>183</v>
      </c>
      <c r="O9" s="2">
        <f t="shared" si="3"/>
        <v>665</v>
      </c>
      <c r="P9" s="2"/>
      <c r="Q9" s="3">
        <v>41</v>
      </c>
      <c r="R9" s="2">
        <v>42</v>
      </c>
      <c r="S9" s="2">
        <f t="shared" si="4"/>
        <v>83</v>
      </c>
      <c r="T9" s="2"/>
      <c r="U9" s="4">
        <f t="shared" si="5"/>
        <v>748</v>
      </c>
    </row>
    <row r="10" spans="2:21" ht="9.75" customHeight="1">
      <c r="B10" s="1" t="s">
        <v>11</v>
      </c>
      <c r="C10" s="3">
        <f>22+293+55+151+45+68</f>
        <v>634</v>
      </c>
      <c r="D10" s="2">
        <f>14+74+18+79+19+6</f>
        <v>210</v>
      </c>
      <c r="E10" s="2">
        <f t="shared" si="0"/>
        <v>844</v>
      </c>
      <c r="F10" s="2"/>
      <c r="G10" s="3">
        <f>4+25+16+18+8+45+17+11+23+1</f>
        <v>168</v>
      </c>
      <c r="H10" s="2">
        <f>10+2+7+2+75+5+2+12</f>
        <v>115</v>
      </c>
      <c r="I10" s="2">
        <f t="shared" si="1"/>
        <v>283</v>
      </c>
      <c r="J10" s="2"/>
      <c r="K10" s="4">
        <f t="shared" si="2"/>
        <v>1127</v>
      </c>
      <c r="L10" s="3"/>
      <c r="M10" s="3">
        <v>641</v>
      </c>
      <c r="N10" s="2">
        <v>215</v>
      </c>
      <c r="O10" s="2">
        <f t="shared" si="3"/>
        <v>856</v>
      </c>
      <c r="P10" s="2"/>
      <c r="Q10" s="3">
        <v>191</v>
      </c>
      <c r="R10" s="2">
        <v>120</v>
      </c>
      <c r="S10" s="2">
        <f t="shared" si="4"/>
        <v>311</v>
      </c>
      <c r="T10" s="2"/>
      <c r="U10" s="4">
        <f t="shared" si="5"/>
        <v>1167</v>
      </c>
    </row>
    <row r="11" spans="2:21" ht="9.75" customHeight="1">
      <c r="B11" s="1" t="s">
        <v>12</v>
      </c>
      <c r="C11" s="3">
        <v>10</v>
      </c>
      <c r="D11" s="2">
        <v>56</v>
      </c>
      <c r="E11" s="2">
        <f t="shared" si="0"/>
        <v>66</v>
      </c>
      <c r="F11" s="2"/>
      <c r="G11" s="3">
        <v>3</v>
      </c>
      <c r="H11" s="2">
        <v>138</v>
      </c>
      <c r="I11" s="2">
        <f t="shared" si="1"/>
        <v>141</v>
      </c>
      <c r="J11" s="2"/>
      <c r="K11" s="4">
        <f t="shared" si="2"/>
        <v>207</v>
      </c>
      <c r="L11" s="3"/>
      <c r="M11" s="3">
        <v>11</v>
      </c>
      <c r="N11" s="2">
        <v>103</v>
      </c>
      <c r="O11" s="2">
        <f t="shared" si="3"/>
        <v>114</v>
      </c>
      <c r="P11" s="2"/>
      <c r="Q11" s="3">
        <v>2</v>
      </c>
      <c r="R11" s="2">
        <v>121</v>
      </c>
      <c r="S11" s="2">
        <f t="shared" si="4"/>
        <v>123</v>
      </c>
      <c r="T11" s="2"/>
      <c r="U11" s="4">
        <f t="shared" si="5"/>
        <v>237</v>
      </c>
    </row>
    <row r="12" spans="2:21" ht="9.75" customHeight="1">
      <c r="B12" s="63" t="s">
        <v>129</v>
      </c>
      <c r="C12" s="3">
        <v>159</v>
      </c>
      <c r="D12" s="2">
        <v>151</v>
      </c>
      <c r="E12" s="2">
        <f t="shared" si="0"/>
        <v>310</v>
      </c>
      <c r="F12" s="2"/>
      <c r="G12" s="11"/>
      <c r="H12" s="12"/>
      <c r="I12" s="2"/>
      <c r="J12" s="2"/>
      <c r="K12" s="4">
        <f t="shared" si="2"/>
        <v>310</v>
      </c>
      <c r="L12" s="3"/>
      <c r="M12" s="3">
        <v>162</v>
      </c>
      <c r="N12" s="2">
        <v>110</v>
      </c>
      <c r="O12" s="2">
        <f t="shared" si="3"/>
        <v>272</v>
      </c>
      <c r="P12" s="2"/>
      <c r="Q12" s="11">
        <v>0</v>
      </c>
      <c r="R12" s="12">
        <v>8</v>
      </c>
      <c r="S12" s="2">
        <f t="shared" si="4"/>
        <v>8</v>
      </c>
      <c r="T12" s="2"/>
      <c r="U12" s="4">
        <f t="shared" si="5"/>
        <v>280</v>
      </c>
    </row>
    <row r="13" spans="2:21" ht="9.75" customHeight="1">
      <c r="B13" s="1" t="s">
        <v>120</v>
      </c>
      <c r="C13" s="3">
        <v>0</v>
      </c>
      <c r="D13" s="2">
        <v>23</v>
      </c>
      <c r="E13" s="2">
        <f t="shared" si="0"/>
        <v>23</v>
      </c>
      <c r="F13" s="2"/>
      <c r="G13" s="11"/>
      <c r="H13" s="12"/>
      <c r="I13" s="2"/>
      <c r="J13" s="2"/>
      <c r="K13" s="4">
        <f t="shared" si="2"/>
        <v>23</v>
      </c>
      <c r="L13" s="3"/>
      <c r="M13" s="3">
        <v>1</v>
      </c>
      <c r="N13" s="2">
        <v>52</v>
      </c>
      <c r="O13" s="2">
        <f t="shared" si="3"/>
        <v>53</v>
      </c>
      <c r="P13" s="2"/>
      <c r="Q13" s="11"/>
      <c r="R13" s="12"/>
      <c r="S13" s="2"/>
      <c r="T13" s="2"/>
      <c r="U13" s="4">
        <f t="shared" si="5"/>
        <v>53</v>
      </c>
    </row>
    <row r="14" spans="2:21" ht="9.75" customHeight="1">
      <c r="B14" s="1" t="s">
        <v>13</v>
      </c>
      <c r="C14" s="3">
        <v>0</v>
      </c>
      <c r="D14" s="2">
        <v>5</v>
      </c>
      <c r="E14" s="2">
        <f t="shared" si="0"/>
        <v>5</v>
      </c>
      <c r="F14" s="2"/>
      <c r="G14" s="3"/>
      <c r="H14" s="2"/>
      <c r="I14" s="2"/>
      <c r="J14" s="2"/>
      <c r="K14" s="4">
        <f t="shared" si="2"/>
        <v>5</v>
      </c>
      <c r="L14" s="3"/>
      <c r="M14" s="3">
        <v>1</v>
      </c>
      <c r="N14" s="2">
        <v>8</v>
      </c>
      <c r="O14" s="2">
        <f t="shared" si="3"/>
        <v>9</v>
      </c>
      <c r="P14" s="2"/>
      <c r="Q14" s="3"/>
      <c r="R14" s="2"/>
      <c r="S14" s="2"/>
      <c r="T14" s="2"/>
      <c r="U14" s="4">
        <f t="shared" si="5"/>
        <v>9</v>
      </c>
    </row>
    <row r="15" spans="1:21" s="13" customFormat="1" ht="9.75" customHeight="1">
      <c r="A15" s="112" t="s">
        <v>14</v>
      </c>
      <c r="B15" s="113"/>
      <c r="C15" s="14">
        <f>SUM(C6:C14)</f>
        <v>3706</v>
      </c>
      <c r="D15" s="15">
        <f>SUM(D6:D14)</f>
        <v>1516</v>
      </c>
      <c r="E15" s="16">
        <f t="shared" si="0"/>
        <v>5222</v>
      </c>
      <c r="F15" s="16"/>
      <c r="G15" s="14">
        <f>SUM(G6:G14)</f>
        <v>408</v>
      </c>
      <c r="H15" s="15">
        <f>SUM(H6:H14)</f>
        <v>895</v>
      </c>
      <c r="I15" s="16">
        <f>SUM(I6:I14)</f>
        <v>1303</v>
      </c>
      <c r="J15" s="16"/>
      <c r="K15" s="17">
        <f t="shared" si="2"/>
        <v>6525</v>
      </c>
      <c r="L15" s="18"/>
      <c r="M15" s="14">
        <f>SUM(M6:M14)</f>
        <v>3748</v>
      </c>
      <c r="N15" s="15">
        <f>SUM(N6:N14)</f>
        <v>1585</v>
      </c>
      <c r="O15" s="16">
        <f>N15+M15</f>
        <v>5333</v>
      </c>
      <c r="P15" s="16"/>
      <c r="Q15" s="14">
        <f>SUM(Q6:Q14)</f>
        <v>449</v>
      </c>
      <c r="R15" s="15">
        <f>SUM(R6:R14)</f>
        <v>877</v>
      </c>
      <c r="S15" s="16">
        <f>SUM(S6:S14)</f>
        <v>1326</v>
      </c>
      <c r="T15" s="16"/>
      <c r="U15" s="17">
        <f t="shared" si="5"/>
        <v>6659</v>
      </c>
    </row>
    <row r="24" spans="1:13" ht="10.5" customHeight="1">
      <c r="A24"/>
      <c r="B24"/>
      <c r="C24" s="2"/>
      <c r="L24" s="1"/>
      <c r="M24" s="2"/>
    </row>
    <row r="25" spans="1:13" ht="10.5" customHeight="1">
      <c r="A25"/>
      <c r="B25"/>
      <c r="C25" s="2"/>
      <c r="L25" s="1"/>
      <c r="M25" s="2"/>
    </row>
    <row r="26" spans="1:13" ht="10.5" customHeight="1">
      <c r="A26"/>
      <c r="B26"/>
      <c r="C26" s="2"/>
      <c r="L26" s="1"/>
      <c r="M26" s="2"/>
    </row>
    <row r="27" spans="1:13" ht="10.5" customHeight="1">
      <c r="A27"/>
      <c r="B27"/>
      <c r="C27" s="2"/>
      <c r="L27" s="1"/>
      <c r="M27" s="2"/>
    </row>
    <row r="28" spans="1:13" ht="10.5" customHeight="1">
      <c r="A28"/>
      <c r="B28"/>
      <c r="C28" s="2"/>
      <c r="L28" s="1"/>
      <c r="M28" s="2"/>
    </row>
    <row r="29" spans="1:13" ht="10.5" customHeight="1">
      <c r="A29"/>
      <c r="B29"/>
      <c r="C29" s="2"/>
      <c r="L29" s="1"/>
      <c r="M29" s="2"/>
    </row>
    <row r="30" spans="1:13" ht="10.5" customHeight="1">
      <c r="A30"/>
      <c r="B30"/>
      <c r="C30" s="2"/>
      <c r="L30" s="1"/>
      <c r="M30" s="2"/>
    </row>
    <row r="31" spans="1:13" ht="10.5" customHeight="1">
      <c r="A31"/>
      <c r="B31"/>
      <c r="C31" s="2"/>
      <c r="L31" s="1"/>
      <c r="M31" s="2"/>
    </row>
    <row r="32" spans="1:13" ht="10.5" customHeight="1">
      <c r="A32"/>
      <c r="B32"/>
      <c r="C32" s="2"/>
      <c r="L32" s="1"/>
      <c r="M32" s="2"/>
    </row>
    <row r="33" spans="1:13" ht="10.5" customHeight="1">
      <c r="A33"/>
      <c r="B33"/>
      <c r="C33" s="2"/>
      <c r="L33" s="1"/>
      <c r="M33" s="2"/>
    </row>
    <row r="34" spans="1:13" ht="10.5" customHeight="1">
      <c r="A34"/>
      <c r="B34"/>
      <c r="C34" s="2"/>
      <c r="L34" s="1"/>
      <c r="M34" s="2"/>
    </row>
    <row r="35" spans="1:13" ht="10.5" customHeight="1">
      <c r="A35"/>
      <c r="B35"/>
      <c r="C35" s="2"/>
      <c r="L35" s="1"/>
      <c r="M35" s="2"/>
    </row>
    <row r="36" spans="1:13" ht="10.5" customHeight="1">
      <c r="A36"/>
      <c r="B36"/>
      <c r="C36" s="2"/>
      <c r="L36" s="1"/>
      <c r="M36" s="2"/>
    </row>
    <row r="37" spans="1:13" ht="10.5" customHeight="1">
      <c r="A37"/>
      <c r="B37"/>
      <c r="C37" s="2"/>
      <c r="L37" s="1"/>
      <c r="M37" s="2"/>
    </row>
    <row r="38" spans="1:13" ht="10.5" customHeight="1">
      <c r="A38"/>
      <c r="B38"/>
      <c r="C38" s="2"/>
      <c r="L38" s="1"/>
      <c r="M38" s="2"/>
    </row>
    <row r="39" spans="1:2" ht="10.5" customHeight="1">
      <c r="A39"/>
      <c r="B39"/>
    </row>
  </sheetData>
  <mergeCells count="12">
    <mergeCell ref="A3:B3"/>
    <mergeCell ref="A4:B4"/>
    <mergeCell ref="A5:B5"/>
    <mergeCell ref="A15:B15"/>
    <mergeCell ref="Q2:S2"/>
    <mergeCell ref="M1:U1"/>
    <mergeCell ref="A1:B1"/>
    <mergeCell ref="A2:B2"/>
    <mergeCell ref="C2:E2"/>
    <mergeCell ref="C1:K1"/>
    <mergeCell ref="G2:I2"/>
    <mergeCell ref="M2:O2"/>
  </mergeCells>
  <printOptions horizontalCentered="1"/>
  <pageMargins left="0.25" right="0.25" top="1" bottom="1" header="0.5" footer="0.5"/>
  <pageSetup horizontalDpi="600" verticalDpi="600" orientation="landscape" r:id="rId1"/>
  <headerFooter alignWithMargins="0">
    <oddHeader>&amp;CThe University of Alabama in Huntsville
Headcount Enrollment Spring 2007
</oddHeader>
    <oddFooter>&amp;L&amp;8Office of Institutional Research
&amp;D
&amp;F; &amp;A (das)&amp;C&amp;8&amp;P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G170"/>
  <sheetViews>
    <sheetView workbookViewId="0" topLeftCell="A1">
      <selection activeCell="A2" sqref="A2:D2"/>
    </sheetView>
  </sheetViews>
  <sheetFormatPr defaultColWidth="9.140625" defaultRowHeight="12.75"/>
  <cols>
    <col min="1" max="3" width="5.7109375" style="26" customWidth="1"/>
    <col min="4" max="4" width="13.28125" style="26" customWidth="1"/>
    <col min="5" max="5" width="10.8515625" style="26" customWidth="1"/>
    <col min="6" max="6" width="5.7109375" style="27" customWidth="1"/>
    <col min="7" max="7" width="10.8515625" style="26" customWidth="1"/>
    <col min="8" max="16384" width="9.140625" style="26" customWidth="1"/>
  </cols>
  <sheetData>
    <row r="1" ht="5.25" customHeight="1"/>
    <row r="2" spans="1:4" ht="12">
      <c r="A2" s="114" t="s">
        <v>30</v>
      </c>
      <c r="B2" s="114"/>
      <c r="C2" s="114"/>
      <c r="D2" s="114"/>
    </row>
    <row r="4" spans="5:7" ht="12">
      <c r="E4" s="64" t="s">
        <v>153</v>
      </c>
      <c r="F4" s="45"/>
      <c r="G4" s="64" t="s">
        <v>162</v>
      </c>
    </row>
    <row r="6" spans="2:6" ht="12">
      <c r="B6" s="114" t="s">
        <v>16</v>
      </c>
      <c r="C6" s="114"/>
      <c r="D6" s="114"/>
      <c r="F6" s="26"/>
    </row>
    <row r="7" spans="3:7" ht="12">
      <c r="C7" s="26" t="s">
        <v>31</v>
      </c>
      <c r="E7" s="26">
        <v>126</v>
      </c>
      <c r="G7" s="26">
        <v>120</v>
      </c>
    </row>
    <row r="8" spans="3:7" ht="12">
      <c r="C8" s="26" t="s">
        <v>32</v>
      </c>
      <c r="E8" s="26">
        <v>73</v>
      </c>
      <c r="G8" s="26">
        <v>73</v>
      </c>
    </row>
    <row r="9" spans="3:7" ht="12">
      <c r="C9" s="26" t="s">
        <v>33</v>
      </c>
      <c r="E9" s="26">
        <v>189</v>
      </c>
      <c r="G9" s="26">
        <v>196</v>
      </c>
    </row>
    <row r="10" spans="3:7" ht="12">
      <c r="C10" s="26" t="s">
        <v>34</v>
      </c>
      <c r="E10" s="26">
        <v>127</v>
      </c>
      <c r="G10" s="26">
        <v>108</v>
      </c>
    </row>
    <row r="11" spans="3:7" ht="12">
      <c r="C11" s="26" t="s">
        <v>35</v>
      </c>
      <c r="E11" s="26">
        <v>105</v>
      </c>
      <c r="G11" s="26">
        <v>101</v>
      </c>
    </row>
    <row r="12" spans="3:7" ht="12">
      <c r="C12" s="26" t="s">
        <v>36</v>
      </c>
      <c r="E12" s="26">
        <v>64</v>
      </c>
      <c r="G12" s="26">
        <v>43</v>
      </c>
    </row>
    <row r="13" spans="4:7" ht="12">
      <c r="D13" s="26" t="s">
        <v>28</v>
      </c>
      <c r="E13" s="28">
        <f>SUM(E7:E12)</f>
        <v>684</v>
      </c>
      <c r="G13" s="28">
        <f>SUM(G7:G12)</f>
        <v>641</v>
      </c>
    </row>
    <row r="15" spans="2:6" ht="12">
      <c r="B15" s="114" t="s">
        <v>29</v>
      </c>
      <c r="C15" s="114"/>
      <c r="D15" s="114"/>
      <c r="F15" s="26"/>
    </row>
    <row r="16" spans="3:7" ht="12">
      <c r="C16" s="26" t="s">
        <v>31</v>
      </c>
      <c r="E16" s="26">
        <v>80</v>
      </c>
      <c r="G16" s="26">
        <v>67</v>
      </c>
    </row>
    <row r="17" spans="3:7" ht="12">
      <c r="C17" s="26" t="s">
        <v>32</v>
      </c>
      <c r="E17" s="26">
        <v>34</v>
      </c>
      <c r="G17" s="26">
        <v>26</v>
      </c>
    </row>
    <row r="18" spans="3:7" ht="12">
      <c r="C18" s="26" t="s">
        <v>33</v>
      </c>
      <c r="E18" s="26">
        <v>79</v>
      </c>
      <c r="G18" s="26">
        <v>75</v>
      </c>
    </row>
    <row r="19" spans="3:7" ht="12">
      <c r="C19" s="26" t="s">
        <v>34</v>
      </c>
      <c r="E19" s="26">
        <v>77</v>
      </c>
      <c r="G19" s="26">
        <v>65</v>
      </c>
    </row>
    <row r="20" spans="3:7" ht="12">
      <c r="C20" s="26" t="s">
        <v>35</v>
      </c>
      <c r="E20" s="26">
        <v>19</v>
      </c>
      <c r="G20" s="26">
        <v>18</v>
      </c>
    </row>
    <row r="21" spans="3:7" ht="12">
      <c r="C21" s="26" t="s">
        <v>36</v>
      </c>
      <c r="E21" s="26">
        <v>22</v>
      </c>
      <c r="G21" s="26">
        <v>19</v>
      </c>
    </row>
    <row r="22" spans="4:7" ht="12">
      <c r="D22" s="26" t="s">
        <v>28</v>
      </c>
      <c r="E22" s="28">
        <f>SUM(E16:E21)</f>
        <v>311</v>
      </c>
      <c r="G22" s="28">
        <f>SUM(G16:G21)</f>
        <v>270</v>
      </c>
    </row>
    <row r="24" spans="4:7" ht="12">
      <c r="D24" s="26" t="s">
        <v>5</v>
      </c>
      <c r="E24" s="28">
        <f>E22+E13</f>
        <v>995</v>
      </c>
      <c r="G24" s="28">
        <f>G22+G13</f>
        <v>911</v>
      </c>
    </row>
    <row r="25" spans="1:4" ht="12">
      <c r="A25" s="114" t="s">
        <v>37</v>
      </c>
      <c r="B25" s="114"/>
      <c r="C25" s="114"/>
      <c r="D25" s="114"/>
    </row>
    <row r="27" spans="5:7" ht="12">
      <c r="E27" s="64" t="s">
        <v>153</v>
      </c>
      <c r="F27" s="45"/>
      <c r="G27" s="64" t="s">
        <v>162</v>
      </c>
    </row>
    <row r="29" spans="2:6" ht="12">
      <c r="B29" s="114" t="s">
        <v>16</v>
      </c>
      <c r="C29" s="114"/>
      <c r="D29" s="114"/>
      <c r="F29" s="26"/>
    </row>
    <row r="30" spans="3:7" ht="12">
      <c r="C30" s="26" t="s">
        <v>38</v>
      </c>
      <c r="E30" s="26">
        <v>81</v>
      </c>
      <c r="G30" s="26">
        <v>108</v>
      </c>
    </row>
    <row r="31" spans="3:7" ht="12">
      <c r="C31" s="26" t="s">
        <v>39</v>
      </c>
      <c r="E31" s="26">
        <v>71</v>
      </c>
      <c r="G31" s="26">
        <v>69</v>
      </c>
    </row>
    <row r="32" spans="3:7" ht="12">
      <c r="C32" s="26" t="s">
        <v>40</v>
      </c>
      <c r="E32" s="26">
        <v>142</v>
      </c>
      <c r="G32" s="26">
        <v>136</v>
      </c>
    </row>
    <row r="33" spans="3:7" ht="12">
      <c r="C33" s="26" t="s">
        <v>41</v>
      </c>
      <c r="E33" s="26">
        <v>189</v>
      </c>
      <c r="G33" s="26">
        <v>207</v>
      </c>
    </row>
    <row r="34" spans="3:7" ht="12">
      <c r="C34" s="26" t="s">
        <v>42</v>
      </c>
      <c r="E34" s="26">
        <v>36</v>
      </c>
      <c r="G34" s="26">
        <v>41</v>
      </c>
    </row>
    <row r="35" spans="3:7" ht="12">
      <c r="C35" s="26" t="s">
        <v>43</v>
      </c>
      <c r="E35" s="26">
        <v>372</v>
      </c>
      <c r="G35" s="26">
        <v>403</v>
      </c>
    </row>
    <row r="36" spans="3:7" ht="12">
      <c r="C36" s="26" t="s">
        <v>44</v>
      </c>
      <c r="E36" s="26">
        <v>22</v>
      </c>
      <c r="G36" s="26">
        <v>27</v>
      </c>
    </row>
    <row r="37" spans="3:7" ht="12">
      <c r="C37" s="26" t="s">
        <v>36</v>
      </c>
      <c r="E37" s="26">
        <v>61</v>
      </c>
      <c r="G37" s="26">
        <v>50</v>
      </c>
    </row>
    <row r="38" spans="4:7" ht="12">
      <c r="D38" s="26" t="s">
        <v>28</v>
      </c>
      <c r="E38" s="28">
        <f>SUM(E30:E37)</f>
        <v>974</v>
      </c>
      <c r="G38" s="28">
        <f>SUM(G30:G37)</f>
        <v>1041</v>
      </c>
    </row>
    <row r="40" spans="2:6" ht="12">
      <c r="B40" s="114" t="s">
        <v>29</v>
      </c>
      <c r="C40" s="114"/>
      <c r="D40" s="114"/>
      <c r="F40" s="26"/>
    </row>
    <row r="41" spans="3:7" ht="12">
      <c r="C41" s="26" t="s">
        <v>38</v>
      </c>
      <c r="E41" s="26">
        <v>35</v>
      </c>
      <c r="G41" s="26">
        <v>29</v>
      </c>
    </row>
    <row r="42" spans="3:7" ht="12">
      <c r="C42" s="26" t="s">
        <v>39</v>
      </c>
      <c r="E42" s="26">
        <v>12</v>
      </c>
      <c r="G42" s="26">
        <v>25</v>
      </c>
    </row>
    <row r="43" spans="3:7" ht="12">
      <c r="C43" s="26" t="s">
        <v>40</v>
      </c>
      <c r="E43" s="26">
        <v>62</v>
      </c>
      <c r="G43" s="26">
        <v>53</v>
      </c>
    </row>
    <row r="44" spans="3:7" ht="12">
      <c r="C44" s="26" t="s">
        <v>41</v>
      </c>
      <c r="E44" s="26">
        <v>77</v>
      </c>
      <c r="G44" s="26">
        <v>82</v>
      </c>
    </row>
    <row r="45" spans="3:7" ht="12">
      <c r="C45" s="26" t="s">
        <v>42</v>
      </c>
      <c r="E45" s="26">
        <v>14</v>
      </c>
      <c r="G45" s="26">
        <v>17</v>
      </c>
    </row>
    <row r="46" spans="3:7" ht="12">
      <c r="C46" s="26" t="s">
        <v>43</v>
      </c>
      <c r="E46" s="26">
        <v>83</v>
      </c>
      <c r="G46" s="26">
        <v>99</v>
      </c>
    </row>
    <row r="47" spans="3:7" ht="12">
      <c r="C47" s="26" t="s">
        <v>44</v>
      </c>
      <c r="E47" s="26">
        <v>7</v>
      </c>
      <c r="G47" s="26">
        <v>3</v>
      </c>
    </row>
    <row r="48" spans="3:7" ht="12">
      <c r="C48" s="26" t="s">
        <v>36</v>
      </c>
      <c r="E48" s="26">
        <v>16</v>
      </c>
      <c r="G48" s="26">
        <v>15</v>
      </c>
    </row>
    <row r="49" spans="4:7" ht="12">
      <c r="D49" s="26" t="s">
        <v>28</v>
      </c>
      <c r="E49" s="28">
        <f>SUM(E41:E48)</f>
        <v>306</v>
      </c>
      <c r="G49" s="28">
        <f>SUM(G41:G48)</f>
        <v>323</v>
      </c>
    </row>
    <row r="51" spans="4:7" ht="12">
      <c r="D51" s="26" t="s">
        <v>5</v>
      </c>
      <c r="E51" s="28">
        <f>E49+E38</f>
        <v>1280</v>
      </c>
      <c r="G51" s="28">
        <f>G49+G38</f>
        <v>1364</v>
      </c>
    </row>
    <row r="52" spans="1:4" ht="12">
      <c r="A52" s="114" t="s">
        <v>45</v>
      </c>
      <c r="B52" s="114"/>
      <c r="C52" s="114"/>
      <c r="D52" s="114"/>
    </row>
    <row r="54" spans="5:7" ht="12">
      <c r="E54" s="64" t="s">
        <v>153</v>
      </c>
      <c r="F54" s="45"/>
      <c r="G54" s="64" t="s">
        <v>162</v>
      </c>
    </row>
    <row r="56" spans="2:6" ht="12">
      <c r="B56" s="114" t="s">
        <v>16</v>
      </c>
      <c r="C56" s="114"/>
      <c r="D56" s="114"/>
      <c r="F56" s="26"/>
    </row>
    <row r="57" spans="3:7" ht="12">
      <c r="C57" s="26" t="s">
        <v>46</v>
      </c>
      <c r="E57" s="26">
        <v>84</v>
      </c>
      <c r="G57" s="26">
        <v>91</v>
      </c>
    </row>
    <row r="58" spans="3:7" ht="12">
      <c r="C58" s="26" t="s">
        <v>47</v>
      </c>
      <c r="E58" s="26">
        <v>70</v>
      </c>
      <c r="G58" s="26">
        <v>70</v>
      </c>
    </row>
    <row r="59" spans="3:7" ht="12">
      <c r="C59" s="26" t="s">
        <v>48</v>
      </c>
      <c r="E59" s="26">
        <v>121</v>
      </c>
      <c r="G59" s="26">
        <v>120</v>
      </c>
    </row>
    <row r="60" spans="3:7" ht="12">
      <c r="C60" s="26" t="s">
        <v>49</v>
      </c>
      <c r="E60" s="26">
        <v>81</v>
      </c>
      <c r="G60" s="26">
        <v>78</v>
      </c>
    </row>
    <row r="61" spans="3:7" ht="12">
      <c r="C61" s="26" t="s">
        <v>139</v>
      </c>
      <c r="E61" s="26">
        <v>3</v>
      </c>
      <c r="G61" s="26">
        <v>3</v>
      </c>
    </row>
    <row r="62" spans="3:7" ht="12">
      <c r="C62" s="26" t="s">
        <v>140</v>
      </c>
      <c r="E62" s="26">
        <v>2</v>
      </c>
      <c r="G62" s="26">
        <v>3</v>
      </c>
    </row>
    <row r="63" spans="3:7" ht="12">
      <c r="C63" s="26" t="s">
        <v>156</v>
      </c>
      <c r="E63" s="26">
        <v>1</v>
      </c>
      <c r="G63" s="26">
        <v>1</v>
      </c>
    </row>
    <row r="64" spans="3:7" ht="12">
      <c r="C64" s="26" t="s">
        <v>141</v>
      </c>
      <c r="E64" s="26">
        <v>14</v>
      </c>
      <c r="G64" s="26">
        <v>21</v>
      </c>
    </row>
    <row r="65" spans="3:7" ht="12">
      <c r="C65" s="26" t="s">
        <v>50</v>
      </c>
      <c r="E65" s="26">
        <v>16</v>
      </c>
      <c r="G65" s="26">
        <v>9</v>
      </c>
    </row>
    <row r="66" spans="3:7" ht="12">
      <c r="C66" s="26" t="s">
        <v>142</v>
      </c>
      <c r="E66" s="26">
        <v>3</v>
      </c>
      <c r="G66" s="26">
        <v>5</v>
      </c>
    </row>
    <row r="67" spans="3:7" ht="12">
      <c r="C67" s="26" t="s">
        <v>155</v>
      </c>
      <c r="E67" s="26">
        <v>1</v>
      </c>
      <c r="G67" s="26">
        <v>4</v>
      </c>
    </row>
    <row r="68" spans="3:7" ht="12">
      <c r="C68" s="26" t="s">
        <v>144</v>
      </c>
      <c r="E68" s="26">
        <v>0</v>
      </c>
      <c r="G68" s="26">
        <v>5</v>
      </c>
    </row>
    <row r="69" spans="3:7" ht="12">
      <c r="C69" s="26" t="s">
        <v>143</v>
      </c>
      <c r="E69" s="26">
        <v>4</v>
      </c>
      <c r="G69" s="26">
        <v>11</v>
      </c>
    </row>
    <row r="70" spans="3:7" ht="12">
      <c r="C70" s="26" t="s">
        <v>51</v>
      </c>
      <c r="E70" s="26">
        <v>49</v>
      </c>
      <c r="G70" s="26">
        <v>62</v>
      </c>
    </row>
    <row r="71" spans="3:7" ht="12">
      <c r="C71" s="26" t="s">
        <v>52</v>
      </c>
      <c r="E71" s="26">
        <v>37</v>
      </c>
      <c r="G71" s="26">
        <v>48</v>
      </c>
    </row>
    <row r="72" spans="3:7" ht="12">
      <c r="C72" s="26" t="s">
        <v>53</v>
      </c>
      <c r="E72" s="26">
        <v>26</v>
      </c>
      <c r="G72" s="26">
        <v>19</v>
      </c>
    </row>
    <row r="73" spans="3:7" ht="12">
      <c r="C73" s="26" t="s">
        <v>54</v>
      </c>
      <c r="E73" s="26">
        <v>65</v>
      </c>
      <c r="G73" s="26">
        <v>53</v>
      </c>
    </row>
    <row r="74" spans="3:7" ht="12">
      <c r="C74" s="26" t="s">
        <v>55</v>
      </c>
      <c r="E74" s="26">
        <v>131</v>
      </c>
      <c r="G74" s="26">
        <v>112</v>
      </c>
    </row>
    <row r="75" spans="3:7" ht="12">
      <c r="C75" s="26" t="s">
        <v>56</v>
      </c>
      <c r="E75" s="26">
        <v>23</v>
      </c>
      <c r="G75" s="26">
        <v>22</v>
      </c>
    </row>
    <row r="76" spans="3:7" ht="12">
      <c r="C76" s="26" t="s">
        <v>36</v>
      </c>
      <c r="E76" s="26">
        <v>44</v>
      </c>
      <c r="G76" s="26">
        <v>31</v>
      </c>
    </row>
    <row r="77" spans="4:7" ht="12">
      <c r="D77" s="26" t="s">
        <v>28</v>
      </c>
      <c r="E77" s="28">
        <f>SUM(E57:E76)</f>
        <v>775</v>
      </c>
      <c r="G77" s="28">
        <f>SUM(G57:G76)</f>
        <v>768</v>
      </c>
    </row>
    <row r="79" spans="2:6" ht="12">
      <c r="B79" s="114" t="s">
        <v>29</v>
      </c>
      <c r="C79" s="114"/>
      <c r="D79" s="114"/>
      <c r="F79" s="26"/>
    </row>
    <row r="80" spans="3:7" ht="12">
      <c r="C80" s="26" t="s">
        <v>46</v>
      </c>
      <c r="E80" s="26">
        <v>50</v>
      </c>
      <c r="G80" s="26">
        <v>48</v>
      </c>
    </row>
    <row r="81" spans="3:7" ht="12">
      <c r="C81" s="26" t="s">
        <v>47</v>
      </c>
      <c r="E81" s="26">
        <v>26</v>
      </c>
      <c r="G81" s="26">
        <v>28</v>
      </c>
    </row>
    <row r="82" spans="3:7" ht="12">
      <c r="C82" s="26" t="s">
        <v>48</v>
      </c>
      <c r="E82" s="26">
        <v>22</v>
      </c>
      <c r="G82" s="26">
        <v>27</v>
      </c>
    </row>
    <row r="83" spans="3:7" ht="12">
      <c r="C83" s="26" t="s">
        <v>49</v>
      </c>
      <c r="E83" s="26">
        <v>26</v>
      </c>
      <c r="G83" s="26">
        <v>38</v>
      </c>
    </row>
    <row r="84" spans="3:7" ht="12">
      <c r="C84" s="26" t="s">
        <v>139</v>
      </c>
      <c r="E84" s="26">
        <v>3</v>
      </c>
      <c r="G84" s="26">
        <v>3</v>
      </c>
    </row>
    <row r="85" spans="3:7" ht="12">
      <c r="C85" s="26" t="s">
        <v>156</v>
      </c>
      <c r="E85" s="26">
        <v>1</v>
      </c>
      <c r="G85" s="26">
        <v>1</v>
      </c>
    </row>
    <row r="86" spans="3:7" ht="12">
      <c r="C86" s="26" t="s">
        <v>141</v>
      </c>
      <c r="E86" s="26">
        <v>10</v>
      </c>
      <c r="G86" s="26">
        <v>11</v>
      </c>
    </row>
    <row r="87" spans="3:7" ht="12">
      <c r="C87" s="26" t="s">
        <v>50</v>
      </c>
      <c r="E87" s="26">
        <v>7</v>
      </c>
      <c r="G87" s="26">
        <v>4</v>
      </c>
    </row>
    <row r="88" spans="3:7" ht="12">
      <c r="C88" s="26" t="s">
        <v>155</v>
      </c>
      <c r="E88" s="26">
        <v>1</v>
      </c>
      <c r="G88" s="26">
        <v>3</v>
      </c>
    </row>
    <row r="89" spans="3:7" ht="12">
      <c r="C89" s="26" t="s">
        <v>144</v>
      </c>
      <c r="E89" s="26">
        <v>1</v>
      </c>
      <c r="G89" s="26">
        <v>3</v>
      </c>
    </row>
    <row r="90" spans="3:7" ht="12">
      <c r="C90" s="26" t="s">
        <v>143</v>
      </c>
      <c r="E90" s="26">
        <v>1</v>
      </c>
      <c r="G90" s="26">
        <v>0</v>
      </c>
    </row>
    <row r="91" spans="3:7" ht="12">
      <c r="C91" s="26" t="s">
        <v>51</v>
      </c>
      <c r="E91" s="26">
        <v>23</v>
      </c>
      <c r="G91" s="26">
        <v>22</v>
      </c>
    </row>
    <row r="92" spans="3:7" ht="12">
      <c r="C92" s="26" t="s">
        <v>52</v>
      </c>
      <c r="E92" s="26">
        <v>18</v>
      </c>
      <c r="G92" s="26">
        <v>18</v>
      </c>
    </row>
    <row r="93" spans="3:7" ht="12">
      <c r="C93" s="26" t="s">
        <v>53</v>
      </c>
      <c r="E93" s="26">
        <v>11</v>
      </c>
      <c r="G93" s="26">
        <v>7</v>
      </c>
    </row>
    <row r="94" spans="3:7" ht="12">
      <c r="C94" s="26" t="s">
        <v>54</v>
      </c>
      <c r="E94" s="26">
        <v>16</v>
      </c>
      <c r="G94" s="26">
        <v>15</v>
      </c>
    </row>
    <row r="95" spans="3:7" ht="12">
      <c r="C95" s="26" t="s">
        <v>55</v>
      </c>
      <c r="E95" s="26">
        <v>36</v>
      </c>
      <c r="G95" s="26">
        <v>56</v>
      </c>
    </row>
    <row r="96" spans="3:7" ht="12">
      <c r="C96" s="26" t="s">
        <v>56</v>
      </c>
      <c r="E96" s="26">
        <v>11</v>
      </c>
      <c r="G96" s="26">
        <v>17</v>
      </c>
    </row>
    <row r="97" spans="3:7" ht="12">
      <c r="C97" s="26" t="s">
        <v>36</v>
      </c>
      <c r="E97" s="26">
        <v>17</v>
      </c>
      <c r="G97" s="26">
        <v>20</v>
      </c>
    </row>
    <row r="98" spans="4:7" ht="12">
      <c r="D98" s="26" t="s">
        <v>28</v>
      </c>
      <c r="E98" s="28">
        <f>SUM(E80:E97)</f>
        <v>280</v>
      </c>
      <c r="G98" s="28">
        <f>SUM(G80:G97)</f>
        <v>321</v>
      </c>
    </row>
    <row r="100" spans="4:7" ht="12">
      <c r="D100" s="26" t="s">
        <v>5</v>
      </c>
      <c r="E100" s="28">
        <f>E98+E77</f>
        <v>1055</v>
      </c>
      <c r="G100" s="28">
        <f>G98+G77</f>
        <v>1089</v>
      </c>
    </row>
    <row r="101" spans="5:7" ht="12">
      <c r="E101" s="27"/>
      <c r="G101" s="27"/>
    </row>
    <row r="102" spans="5:7" ht="12">
      <c r="E102" s="27"/>
      <c r="G102" s="27"/>
    </row>
    <row r="103" spans="5:7" ht="12">
      <c r="E103" s="27"/>
      <c r="G103" s="27"/>
    </row>
    <row r="104" spans="1:4" ht="12">
      <c r="A104" s="114" t="s">
        <v>117</v>
      </c>
      <c r="B104" s="114"/>
      <c r="C104" s="114"/>
      <c r="D104" s="114"/>
    </row>
    <row r="106" spans="5:7" ht="12">
      <c r="E106" s="64" t="s">
        <v>153</v>
      </c>
      <c r="F106" s="45"/>
      <c r="G106" s="64" t="s">
        <v>162</v>
      </c>
    </row>
    <row r="108" spans="2:6" ht="12">
      <c r="B108" s="114" t="s">
        <v>16</v>
      </c>
      <c r="C108" s="114"/>
      <c r="D108" s="114"/>
      <c r="F108" s="26"/>
    </row>
    <row r="109" spans="2:7" ht="12">
      <c r="B109" s="43"/>
      <c r="C109" s="43" t="s">
        <v>121</v>
      </c>
      <c r="D109" s="43"/>
      <c r="E109" s="26">
        <v>129</v>
      </c>
      <c r="F109" s="26"/>
      <c r="G109" s="26">
        <v>141</v>
      </c>
    </row>
    <row r="110" spans="2:7" ht="12">
      <c r="B110" s="43"/>
      <c r="C110" s="43" t="s">
        <v>122</v>
      </c>
      <c r="D110" s="43"/>
      <c r="E110" s="26">
        <v>213</v>
      </c>
      <c r="F110" s="26"/>
      <c r="G110" s="26">
        <v>207</v>
      </c>
    </row>
    <row r="111" spans="2:7" ht="12">
      <c r="B111" s="43"/>
      <c r="C111" s="43" t="s">
        <v>123</v>
      </c>
      <c r="D111" s="43"/>
      <c r="E111" s="26">
        <v>2</v>
      </c>
      <c r="F111" s="26"/>
      <c r="G111" s="26">
        <v>18</v>
      </c>
    </row>
    <row r="112" spans="2:7" ht="12">
      <c r="B112" s="43"/>
      <c r="C112" s="43" t="s">
        <v>10</v>
      </c>
      <c r="D112" s="43"/>
      <c r="E112" s="26">
        <v>14</v>
      </c>
      <c r="F112" s="26"/>
      <c r="G112" s="26">
        <v>3</v>
      </c>
    </row>
    <row r="113" spans="3:7" ht="12">
      <c r="C113" s="26" t="s">
        <v>124</v>
      </c>
      <c r="E113" s="27">
        <v>112</v>
      </c>
      <c r="G113" s="27">
        <v>113</v>
      </c>
    </row>
    <row r="114" spans="4:7" ht="12">
      <c r="D114" s="26" t="s">
        <v>28</v>
      </c>
      <c r="E114" s="28">
        <f>SUM(E109:E113)</f>
        <v>470</v>
      </c>
      <c r="G114" s="28">
        <f>SUM(G109:G113)</f>
        <v>482</v>
      </c>
    </row>
    <row r="115" spans="5:7" ht="12">
      <c r="E115" s="27"/>
      <c r="G115" s="27"/>
    </row>
    <row r="116" spans="2:7" ht="12">
      <c r="B116" s="26" t="s">
        <v>29</v>
      </c>
      <c r="E116" s="27"/>
      <c r="G116" s="27"/>
    </row>
    <row r="117" spans="2:7" ht="12">
      <c r="B117" s="43"/>
      <c r="C117" s="43" t="s">
        <v>121</v>
      </c>
      <c r="D117" s="43"/>
      <c r="E117" s="26">
        <v>34</v>
      </c>
      <c r="F117" s="26"/>
      <c r="G117" s="26">
        <v>28</v>
      </c>
    </row>
    <row r="118" spans="2:7" ht="12">
      <c r="B118" s="43"/>
      <c r="C118" s="43" t="s">
        <v>122</v>
      </c>
      <c r="D118" s="43"/>
      <c r="E118" s="26">
        <v>120</v>
      </c>
      <c r="F118" s="26"/>
      <c r="G118" s="26">
        <v>124</v>
      </c>
    </row>
    <row r="119" spans="2:7" ht="12">
      <c r="B119" s="43"/>
      <c r="C119" s="43" t="s">
        <v>123</v>
      </c>
      <c r="D119" s="43"/>
      <c r="E119" s="26">
        <v>2</v>
      </c>
      <c r="F119" s="26"/>
      <c r="G119" s="26">
        <v>4</v>
      </c>
    </row>
    <row r="120" spans="2:7" ht="12">
      <c r="B120" s="43"/>
      <c r="C120" s="43" t="s">
        <v>10</v>
      </c>
      <c r="D120" s="43"/>
      <c r="E120" s="26">
        <v>5</v>
      </c>
      <c r="F120" s="26"/>
      <c r="G120" s="26">
        <v>3</v>
      </c>
    </row>
    <row r="121" spans="3:7" ht="12">
      <c r="C121" s="26" t="s">
        <v>124</v>
      </c>
      <c r="E121" s="27">
        <v>13</v>
      </c>
      <c r="G121" s="27">
        <v>24</v>
      </c>
    </row>
    <row r="122" spans="4:7" ht="12">
      <c r="D122" s="26" t="s">
        <v>28</v>
      </c>
      <c r="E122" s="28">
        <f>SUM(E117:E121)</f>
        <v>174</v>
      </c>
      <c r="G122" s="28">
        <f>SUM(G117:G121)</f>
        <v>183</v>
      </c>
    </row>
    <row r="123" spans="5:7" ht="12">
      <c r="E123" s="27"/>
      <c r="G123" s="27"/>
    </row>
    <row r="124" spans="3:7" ht="12">
      <c r="C124" s="26" t="s">
        <v>5</v>
      </c>
      <c r="E124" s="28">
        <f>E122+E114</f>
        <v>644</v>
      </c>
      <c r="G124" s="28">
        <f>G122+G114</f>
        <v>665</v>
      </c>
    </row>
    <row r="125" spans="5:7" ht="12">
      <c r="E125" s="27"/>
      <c r="G125" s="27"/>
    </row>
    <row r="126" spans="5:7" ht="12">
      <c r="E126" s="27"/>
      <c r="G126" s="27"/>
    </row>
    <row r="127" spans="1:4" ht="12">
      <c r="A127" s="114" t="s">
        <v>57</v>
      </c>
      <c r="B127" s="114"/>
      <c r="C127" s="114"/>
      <c r="D127" s="114"/>
    </row>
    <row r="129" spans="5:7" ht="12">
      <c r="E129" s="64" t="s">
        <v>153</v>
      </c>
      <c r="F129" s="45"/>
      <c r="G129" s="64" t="s">
        <v>162</v>
      </c>
    </row>
    <row r="131" spans="2:6" ht="12">
      <c r="B131" s="114" t="s">
        <v>16</v>
      </c>
      <c r="C131" s="114"/>
      <c r="D131" s="114"/>
      <c r="F131" s="26"/>
    </row>
    <row r="132" spans="3:7" ht="12">
      <c r="C132" s="26" t="s">
        <v>58</v>
      </c>
      <c r="E132" s="26">
        <v>293</v>
      </c>
      <c r="G132" s="26">
        <v>294</v>
      </c>
    </row>
    <row r="133" spans="3:7" ht="12">
      <c r="C133" s="26" t="s">
        <v>59</v>
      </c>
      <c r="E133" s="26">
        <v>55</v>
      </c>
      <c r="G133" s="26">
        <v>62</v>
      </c>
    </row>
    <row r="134" spans="3:7" ht="12">
      <c r="C134" s="26" t="s">
        <v>60</v>
      </c>
      <c r="E134" s="26">
        <v>151</v>
      </c>
      <c r="G134" s="26">
        <v>138</v>
      </c>
    </row>
    <row r="135" spans="3:7" ht="12">
      <c r="C135" s="26" t="s">
        <v>61</v>
      </c>
      <c r="E135" s="26">
        <v>45</v>
      </c>
      <c r="G135" s="26">
        <v>41</v>
      </c>
    </row>
    <row r="136" spans="3:7" ht="12">
      <c r="C136" s="26" t="s">
        <v>62</v>
      </c>
      <c r="E136" s="26">
        <v>68</v>
      </c>
      <c r="G136" s="26">
        <v>67</v>
      </c>
    </row>
    <row r="137" spans="3:7" ht="12">
      <c r="C137" s="26" t="s">
        <v>36</v>
      </c>
      <c r="E137" s="26">
        <v>22</v>
      </c>
      <c r="G137" s="26">
        <v>39</v>
      </c>
    </row>
    <row r="138" spans="4:7" ht="12">
      <c r="D138" s="26" t="s">
        <v>28</v>
      </c>
      <c r="E138" s="28">
        <f>SUM(E132:E137)</f>
        <v>634</v>
      </c>
      <c r="G138" s="28">
        <f>SUM(G132:G137)</f>
        <v>641</v>
      </c>
    </row>
    <row r="140" spans="2:6" ht="12">
      <c r="B140" s="114" t="s">
        <v>29</v>
      </c>
      <c r="C140" s="114"/>
      <c r="D140" s="114"/>
      <c r="F140" s="26"/>
    </row>
    <row r="141" spans="3:7" ht="12">
      <c r="C141" s="26" t="s">
        <v>58</v>
      </c>
      <c r="E141" s="26">
        <v>74</v>
      </c>
      <c r="G141" s="26">
        <v>86</v>
      </c>
    </row>
    <row r="142" spans="3:7" ht="12">
      <c r="C142" s="26" t="s">
        <v>59</v>
      </c>
      <c r="E142" s="26">
        <v>18</v>
      </c>
      <c r="G142" s="26">
        <v>14</v>
      </c>
    </row>
    <row r="143" spans="3:7" ht="12">
      <c r="C143" s="26" t="s">
        <v>60</v>
      </c>
      <c r="E143" s="26">
        <v>79</v>
      </c>
      <c r="G143" s="26">
        <v>75</v>
      </c>
    </row>
    <row r="144" spans="3:7" ht="12">
      <c r="C144" s="26" t="s">
        <v>61</v>
      </c>
      <c r="E144" s="26">
        <v>19</v>
      </c>
      <c r="G144" s="26">
        <v>17</v>
      </c>
    </row>
    <row r="145" spans="3:7" ht="12">
      <c r="C145" s="26" t="s">
        <v>62</v>
      </c>
      <c r="E145" s="26">
        <v>6</v>
      </c>
      <c r="G145" s="26">
        <v>9</v>
      </c>
    </row>
    <row r="146" spans="3:7" ht="12">
      <c r="C146" s="26" t="s">
        <v>36</v>
      </c>
      <c r="E146" s="26">
        <v>14</v>
      </c>
      <c r="G146" s="26">
        <v>14</v>
      </c>
    </row>
    <row r="147" spans="4:7" ht="12">
      <c r="D147" s="26" t="s">
        <v>28</v>
      </c>
      <c r="E147" s="28">
        <f>SUM(E141:E146)</f>
        <v>210</v>
      </c>
      <c r="G147" s="28">
        <f>SUM(G141:G146)</f>
        <v>215</v>
      </c>
    </row>
    <row r="149" spans="4:7" ht="12">
      <c r="D149" s="26" t="s">
        <v>5</v>
      </c>
      <c r="E149" s="28">
        <f>E147+E138</f>
        <v>844</v>
      </c>
      <c r="G149" s="28">
        <f>G147+G138</f>
        <v>856</v>
      </c>
    </row>
    <row r="150" spans="5:7" ht="12">
      <c r="E150" s="27"/>
      <c r="G150" s="27"/>
    </row>
    <row r="151" spans="5:7" ht="12">
      <c r="E151" s="27"/>
      <c r="G151" s="27"/>
    </row>
    <row r="152" spans="5:7" ht="12">
      <c r="E152" s="27"/>
      <c r="G152" s="27"/>
    </row>
    <row r="153" spans="5:7" ht="12">
      <c r="E153" s="27"/>
      <c r="G153" s="27"/>
    </row>
    <row r="154" spans="5:7" ht="12">
      <c r="E154" s="27"/>
      <c r="G154" s="27"/>
    </row>
    <row r="155" spans="5:7" ht="12">
      <c r="E155" s="27"/>
      <c r="G155" s="27"/>
    </row>
    <row r="156" spans="1:7" ht="12">
      <c r="A156" s="98" t="s">
        <v>152</v>
      </c>
      <c r="C156" s="98"/>
      <c r="D156" s="98"/>
      <c r="E156" s="99"/>
      <c r="F156" s="99"/>
      <c r="G156" s="99"/>
    </row>
    <row r="157" spans="1:7" ht="12">
      <c r="A157" s="96"/>
      <c r="B157" s="98"/>
      <c r="C157" s="98"/>
      <c r="D157" s="98"/>
      <c r="E157" s="99" t="s">
        <v>153</v>
      </c>
      <c r="F157" s="26"/>
      <c r="G157" s="99" t="s">
        <v>162</v>
      </c>
    </row>
    <row r="158" spans="1:7" ht="12">
      <c r="A158" s="96"/>
      <c r="B158" s="98" t="s">
        <v>16</v>
      </c>
      <c r="C158" s="98"/>
      <c r="D158" s="98"/>
      <c r="E158" s="99"/>
      <c r="F158" s="99"/>
      <c r="G158" s="99"/>
    </row>
    <row r="159" spans="1:7" ht="12">
      <c r="A159" s="96"/>
      <c r="B159" s="98"/>
      <c r="C159" s="98" t="s">
        <v>25</v>
      </c>
      <c r="D159" s="98"/>
      <c r="E159" s="99">
        <v>0</v>
      </c>
      <c r="F159" s="99"/>
      <c r="G159" s="99">
        <v>1</v>
      </c>
    </row>
    <row r="160" spans="1:7" ht="12">
      <c r="A160" s="96"/>
      <c r="B160" s="98"/>
      <c r="C160" s="98" t="s">
        <v>119</v>
      </c>
      <c r="D160" s="98"/>
      <c r="E160" s="99">
        <v>0</v>
      </c>
      <c r="F160" s="99"/>
      <c r="G160" s="99">
        <v>1</v>
      </c>
    </row>
    <row r="161" spans="1:7" ht="12">
      <c r="A161" s="96"/>
      <c r="B161" s="98"/>
      <c r="C161" s="98"/>
      <c r="D161" s="98" t="s">
        <v>28</v>
      </c>
      <c r="E161" s="100">
        <f>SUM(E159:E160)</f>
        <v>0</v>
      </c>
      <c r="F161" s="99"/>
      <c r="G161" s="100">
        <f>SUM(G159:G160)</f>
        <v>2</v>
      </c>
    </row>
    <row r="162" spans="1:7" ht="12">
      <c r="A162" s="96"/>
      <c r="B162" s="98"/>
      <c r="C162" s="98"/>
      <c r="D162" s="98"/>
      <c r="E162" s="99"/>
      <c r="F162" s="99"/>
      <c r="G162" s="99"/>
    </row>
    <row r="163" spans="1:7" ht="12">
      <c r="A163" s="96"/>
      <c r="B163" s="98" t="s">
        <v>29</v>
      </c>
      <c r="C163" s="98"/>
      <c r="D163" s="98"/>
      <c r="E163" s="99"/>
      <c r="F163" s="99"/>
      <c r="G163" s="99"/>
    </row>
    <row r="164" spans="1:7" ht="12">
      <c r="A164" s="96"/>
      <c r="B164" s="98"/>
      <c r="C164" s="98" t="s">
        <v>25</v>
      </c>
      <c r="D164" s="98"/>
      <c r="E164" s="99">
        <v>5</v>
      </c>
      <c r="F164" s="99"/>
      <c r="G164" s="99">
        <v>8</v>
      </c>
    </row>
    <row r="165" spans="1:7" ht="12">
      <c r="A165" s="96"/>
      <c r="B165" s="98"/>
      <c r="C165" s="98" t="s">
        <v>119</v>
      </c>
      <c r="D165" s="98"/>
      <c r="E165" s="99">
        <v>23</v>
      </c>
      <c r="F165" s="99"/>
      <c r="G165" s="99">
        <v>52</v>
      </c>
    </row>
    <row r="166" spans="1:7" ht="12">
      <c r="A166" s="96"/>
      <c r="B166" s="98"/>
      <c r="C166" s="98"/>
      <c r="D166" s="98" t="s">
        <v>28</v>
      </c>
      <c r="E166" s="100">
        <f>SUM(E164:E165)</f>
        <v>28</v>
      </c>
      <c r="F166" s="99"/>
      <c r="G166" s="100">
        <f>SUM(G164:G165)</f>
        <v>60</v>
      </c>
    </row>
    <row r="167" spans="1:7" ht="10.5" customHeight="1">
      <c r="A167" s="96"/>
      <c r="B167" s="98"/>
      <c r="C167" s="98"/>
      <c r="D167" s="98"/>
      <c r="E167" s="99"/>
      <c r="F167" s="99"/>
      <c r="G167" s="99"/>
    </row>
    <row r="168" spans="1:7" ht="10.5" customHeight="1">
      <c r="A168" s="96"/>
      <c r="B168" s="98"/>
      <c r="C168" s="98"/>
      <c r="D168" s="98" t="s">
        <v>5</v>
      </c>
      <c r="E168" s="100">
        <f>E166+E161</f>
        <v>28</v>
      </c>
      <c r="F168" s="99"/>
      <c r="G168" s="100">
        <f>G166+G161</f>
        <v>62</v>
      </c>
    </row>
    <row r="169" spans="1:7" ht="10.5" customHeight="1">
      <c r="A169" s="19"/>
      <c r="B169" s="96"/>
      <c r="C169" s="96"/>
      <c r="D169" s="96"/>
      <c r="E169" s="96"/>
      <c r="F169" s="97"/>
      <c r="G169" s="96"/>
    </row>
    <row r="170" spans="5:7" ht="10.5" customHeight="1">
      <c r="E170" s="27"/>
      <c r="G170" s="27"/>
    </row>
  </sheetData>
  <mergeCells count="14">
    <mergeCell ref="B140:D140"/>
    <mergeCell ref="B79:D79"/>
    <mergeCell ref="A127:D127"/>
    <mergeCell ref="B131:D131"/>
    <mergeCell ref="A104:D104"/>
    <mergeCell ref="B108:D108"/>
    <mergeCell ref="B29:D29"/>
    <mergeCell ref="B40:D40"/>
    <mergeCell ref="A52:D52"/>
    <mergeCell ref="B56:D56"/>
    <mergeCell ref="A2:D2"/>
    <mergeCell ref="B6:D6"/>
    <mergeCell ref="B15:D15"/>
    <mergeCell ref="A25:D25"/>
  </mergeCells>
  <printOptions horizontalCentered="1"/>
  <pageMargins left="0.75" right="0.75" top="1.25" bottom="0.5" header="0.25" footer="0.5"/>
  <pageSetup horizontalDpi="600" verticalDpi="600" orientation="portrait" r:id="rId1"/>
  <headerFooter alignWithMargins="0">
    <oddHeader>&amp;C
The University of Alabama in Huntsville
Undergraduate Headcount Enrollment Report
Spring 2007
</oddHeader>
    <oddFooter>&amp;L&amp;8Office of Institutional Research
&amp;D
&amp;F; &amp;A (das)&amp;C&amp;P</oddFooter>
  </headerFooter>
  <rowBreaks count="5" manualBreakCount="5">
    <brk id="24" max="255" man="1"/>
    <brk id="51" max="255" man="1"/>
    <brk id="103" max="255" man="1"/>
    <brk id="126" max="255" man="1"/>
    <brk id="15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L131"/>
  <sheetViews>
    <sheetView workbookViewId="0" topLeftCell="A1">
      <selection activeCell="B4" sqref="B4:D4"/>
    </sheetView>
  </sheetViews>
  <sheetFormatPr defaultColWidth="9.140625" defaultRowHeight="12.75"/>
  <sheetData>
    <row r="1" s="26" customFormat="1" ht="12">
      <c r="F1" s="27"/>
    </row>
    <row r="2" s="26" customFormat="1" ht="12"/>
    <row r="3" spans="5:7" s="26" customFormat="1" ht="12">
      <c r="E3" s="64" t="s">
        <v>153</v>
      </c>
      <c r="F3" s="45"/>
      <c r="G3" s="64" t="s">
        <v>162</v>
      </c>
    </row>
    <row r="4" spans="2:4" s="26" customFormat="1" ht="12">
      <c r="B4" s="114" t="s">
        <v>20</v>
      </c>
      <c r="C4" s="114"/>
      <c r="D4" s="114"/>
    </row>
    <row r="5" s="26" customFormat="1" ht="12">
      <c r="F5" s="27"/>
    </row>
    <row r="6" spans="3:6" s="26" customFormat="1" ht="12">
      <c r="C6" s="26" t="s">
        <v>16</v>
      </c>
      <c r="F6" s="27"/>
    </row>
    <row r="7" spans="4:7" s="26" customFormat="1" ht="12">
      <c r="D7" s="26" t="s">
        <v>31</v>
      </c>
      <c r="E7" s="26">
        <v>8</v>
      </c>
      <c r="F7" s="27"/>
      <c r="G7" s="26">
        <v>10</v>
      </c>
    </row>
    <row r="8" spans="4:7" s="26" customFormat="1" ht="12">
      <c r="D8" s="26" t="s">
        <v>33</v>
      </c>
      <c r="E8" s="26">
        <v>10</v>
      </c>
      <c r="F8" s="27"/>
      <c r="G8" s="26">
        <v>16</v>
      </c>
    </row>
    <row r="9" spans="4:7" s="26" customFormat="1" ht="12">
      <c r="D9" s="26" t="s">
        <v>34</v>
      </c>
      <c r="E9" s="26">
        <v>8</v>
      </c>
      <c r="F9" s="27"/>
      <c r="G9" s="26">
        <v>6</v>
      </c>
    </row>
    <row r="10" spans="4:7" s="26" customFormat="1" ht="12">
      <c r="D10" s="44" t="s">
        <v>157</v>
      </c>
      <c r="E10" s="26">
        <v>0</v>
      </c>
      <c r="F10" s="27"/>
      <c r="G10" s="26">
        <v>2</v>
      </c>
    </row>
    <row r="11" spans="5:7" s="26" customFormat="1" ht="12">
      <c r="E11" s="28">
        <f>SUM(E7:E10)</f>
        <v>26</v>
      </c>
      <c r="F11" s="27"/>
      <c r="G11" s="28">
        <f>SUM(G7:G10)</f>
        <v>34</v>
      </c>
    </row>
    <row r="12" spans="3:6" s="26" customFormat="1" ht="12">
      <c r="C12" s="26" t="s">
        <v>29</v>
      </c>
      <c r="F12" s="27"/>
    </row>
    <row r="13" spans="4:7" s="26" customFormat="1" ht="12">
      <c r="D13" s="26" t="s">
        <v>31</v>
      </c>
      <c r="E13" s="26">
        <v>30</v>
      </c>
      <c r="F13" s="27"/>
      <c r="G13" s="26">
        <v>27</v>
      </c>
    </row>
    <row r="14" spans="4:7" s="26" customFormat="1" ht="12">
      <c r="D14" s="26" t="s">
        <v>33</v>
      </c>
      <c r="E14" s="26">
        <v>60</v>
      </c>
      <c r="F14" s="27"/>
      <c r="G14" s="26">
        <v>60</v>
      </c>
    </row>
    <row r="15" spans="4:7" s="26" customFormat="1" ht="12.75" customHeight="1">
      <c r="D15" s="26" t="s">
        <v>34</v>
      </c>
      <c r="E15" s="26">
        <v>35</v>
      </c>
      <c r="F15" s="27"/>
      <c r="G15" s="26">
        <v>27</v>
      </c>
    </row>
    <row r="16" spans="4:7" s="26" customFormat="1" ht="12">
      <c r="D16" s="44" t="s">
        <v>157</v>
      </c>
      <c r="E16" s="26">
        <v>11</v>
      </c>
      <c r="F16" s="27"/>
      <c r="G16" s="26">
        <v>19</v>
      </c>
    </row>
    <row r="17" spans="4:7" s="26" customFormat="1" ht="12">
      <c r="D17" s="44"/>
      <c r="E17" s="28">
        <f>SUM(E13:E16)</f>
        <v>136</v>
      </c>
      <c r="F17" s="27"/>
      <c r="G17" s="28">
        <f>SUM(G13:G16)</f>
        <v>133</v>
      </c>
    </row>
    <row r="18" s="26" customFormat="1" ht="12">
      <c r="F18" s="27"/>
    </row>
    <row r="19" spans="4:7" s="26" customFormat="1" ht="12">
      <c r="D19" s="26" t="s">
        <v>5</v>
      </c>
      <c r="E19" s="28">
        <f>E17+E11</f>
        <v>162</v>
      </c>
      <c r="F19" s="27"/>
      <c r="G19" s="28">
        <f>G17+G11</f>
        <v>167</v>
      </c>
    </row>
    <row r="20" s="26" customFormat="1" ht="12">
      <c r="F20" s="27"/>
    </row>
    <row r="21" spans="2:7" s="26" customFormat="1" ht="12">
      <c r="B21" s="114" t="s">
        <v>21</v>
      </c>
      <c r="C21" s="114"/>
      <c r="D21" s="114"/>
      <c r="E21" s="27"/>
      <c r="F21" s="27"/>
      <c r="G21" s="27"/>
    </row>
    <row r="22" s="26" customFormat="1" ht="12">
      <c r="F22" s="27"/>
    </row>
    <row r="23" s="26" customFormat="1" ht="12">
      <c r="C23" s="26" t="s">
        <v>16</v>
      </c>
    </row>
    <row r="24" spans="4:7" s="26" customFormat="1" ht="12">
      <c r="D24" s="26" t="s">
        <v>125</v>
      </c>
      <c r="E24" s="26">
        <v>42</v>
      </c>
      <c r="G24" s="26">
        <v>33</v>
      </c>
    </row>
    <row r="25" spans="4:7" s="26" customFormat="1" ht="12">
      <c r="D25" s="26" t="s">
        <v>38</v>
      </c>
      <c r="E25" s="26">
        <v>8</v>
      </c>
      <c r="F25" s="27"/>
      <c r="G25" s="26">
        <v>12</v>
      </c>
    </row>
    <row r="26" spans="4:7" s="26" customFormat="1" ht="12">
      <c r="D26" s="26" t="s">
        <v>39</v>
      </c>
      <c r="E26" s="26">
        <v>7</v>
      </c>
      <c r="F26" s="27"/>
      <c r="G26" s="26">
        <v>7</v>
      </c>
    </row>
    <row r="27" spans="4:7" s="26" customFormat="1" ht="12">
      <c r="D27" s="26" t="s">
        <v>40</v>
      </c>
      <c r="E27" s="26">
        <v>14</v>
      </c>
      <c r="F27" s="27"/>
      <c r="G27" s="26">
        <v>18</v>
      </c>
    </row>
    <row r="28" spans="4:7" s="26" customFormat="1" ht="12">
      <c r="D28" s="26" t="s">
        <v>41</v>
      </c>
      <c r="E28" s="26">
        <v>36</v>
      </c>
      <c r="F28" s="27"/>
      <c r="G28" s="26">
        <v>45</v>
      </c>
    </row>
    <row r="29" spans="4:7" s="26" customFormat="1" ht="12">
      <c r="D29" s="26" t="s">
        <v>42</v>
      </c>
      <c r="E29" s="26">
        <v>10</v>
      </c>
      <c r="F29" s="27"/>
      <c r="G29" s="26">
        <v>13</v>
      </c>
    </row>
    <row r="30" spans="4:7" s="26" customFormat="1" ht="12">
      <c r="D30" s="26" t="s">
        <v>118</v>
      </c>
      <c r="E30" s="26">
        <v>22</v>
      </c>
      <c r="F30" s="27"/>
      <c r="G30" s="26">
        <v>18</v>
      </c>
    </row>
    <row r="31" spans="4:7" s="26" customFormat="1" ht="12">
      <c r="D31" s="26" t="s">
        <v>64</v>
      </c>
      <c r="E31" s="26">
        <v>1</v>
      </c>
      <c r="F31" s="27"/>
      <c r="G31" s="26">
        <v>1</v>
      </c>
    </row>
    <row r="32" spans="4:7" s="26" customFormat="1" ht="12">
      <c r="D32" s="26" t="s">
        <v>65</v>
      </c>
      <c r="E32" s="26">
        <v>13</v>
      </c>
      <c r="F32" s="27"/>
      <c r="G32" s="26">
        <v>7</v>
      </c>
    </row>
    <row r="33" spans="4:7" s="26" customFormat="1" ht="11.25" customHeight="1">
      <c r="D33" s="44" t="s">
        <v>28</v>
      </c>
      <c r="E33" s="28">
        <f>SUM(E24:E32)</f>
        <v>153</v>
      </c>
      <c r="F33" s="27"/>
      <c r="G33" s="28">
        <f>SUM(G24:G32)</f>
        <v>154</v>
      </c>
    </row>
    <row r="34" s="27" customFormat="1" ht="12"/>
    <row r="35" s="26" customFormat="1" ht="12">
      <c r="C35" s="26" t="s">
        <v>29</v>
      </c>
    </row>
    <row r="36" spans="4:7" s="26" customFormat="1" ht="12">
      <c r="D36" s="26" t="s">
        <v>125</v>
      </c>
      <c r="E36" s="26">
        <v>31</v>
      </c>
      <c r="G36" s="26">
        <v>24</v>
      </c>
    </row>
    <row r="37" spans="4:7" s="26" customFormat="1" ht="12">
      <c r="D37" s="26" t="s">
        <v>63</v>
      </c>
      <c r="E37" s="26">
        <v>9</v>
      </c>
      <c r="F37" s="27"/>
      <c r="G37" s="26">
        <v>7</v>
      </c>
    </row>
    <row r="38" spans="4:7" s="26" customFormat="1" ht="12">
      <c r="D38" s="26" t="s">
        <v>39</v>
      </c>
      <c r="E38" s="26">
        <v>9</v>
      </c>
      <c r="F38" s="27"/>
      <c r="G38" s="26">
        <v>6</v>
      </c>
    </row>
    <row r="39" spans="4:7" s="26" customFormat="1" ht="12">
      <c r="D39" s="26" t="s">
        <v>40</v>
      </c>
      <c r="E39" s="26">
        <v>48</v>
      </c>
      <c r="F39" s="27"/>
      <c r="G39" s="26">
        <v>33</v>
      </c>
    </row>
    <row r="40" spans="4:7" s="26" customFormat="1" ht="12">
      <c r="D40" s="26" t="s">
        <v>41</v>
      </c>
      <c r="E40" s="26">
        <v>96</v>
      </c>
      <c r="F40" s="27"/>
      <c r="G40" s="26">
        <v>106</v>
      </c>
    </row>
    <row r="41" spans="4:7" s="26" customFormat="1" ht="12">
      <c r="D41" s="26" t="s">
        <v>42</v>
      </c>
      <c r="E41" s="26">
        <v>128</v>
      </c>
      <c r="F41" s="27"/>
      <c r="G41" s="26">
        <v>135</v>
      </c>
    </row>
    <row r="42" spans="4:7" s="26" customFormat="1" ht="12">
      <c r="D42" s="26" t="s">
        <v>118</v>
      </c>
      <c r="E42" s="26">
        <v>47</v>
      </c>
      <c r="F42" s="27"/>
      <c r="G42" s="26">
        <v>54</v>
      </c>
    </row>
    <row r="43" spans="4:7" s="26" customFormat="1" ht="12">
      <c r="D43" s="26" t="s">
        <v>64</v>
      </c>
      <c r="E43" s="26">
        <v>5</v>
      </c>
      <c r="F43" s="27"/>
      <c r="G43" s="26">
        <v>6</v>
      </c>
    </row>
    <row r="44" spans="4:7" s="26" customFormat="1" ht="12">
      <c r="D44" s="26" t="s">
        <v>65</v>
      </c>
      <c r="E44" s="26">
        <v>8</v>
      </c>
      <c r="F44" s="27"/>
      <c r="G44" s="26">
        <v>8</v>
      </c>
    </row>
    <row r="45" spans="4:7" s="26" customFormat="1" ht="12">
      <c r="D45" s="44" t="s">
        <v>28</v>
      </c>
      <c r="E45" s="28">
        <f>SUM(E36:E44)</f>
        <v>381</v>
      </c>
      <c r="F45" s="27"/>
      <c r="G45" s="28">
        <f>SUM(G36:G44)</f>
        <v>379</v>
      </c>
    </row>
    <row r="46" s="26" customFormat="1" ht="12">
      <c r="F46" s="27"/>
    </row>
    <row r="47" spans="4:7" s="26" customFormat="1" ht="12">
      <c r="D47" s="44" t="s">
        <v>5</v>
      </c>
      <c r="E47" s="28">
        <f>E45+E33</f>
        <v>534</v>
      </c>
      <c r="F47" s="27"/>
      <c r="G47" s="28">
        <f>G45+G33</f>
        <v>533</v>
      </c>
    </row>
    <row r="48" spans="4:7" s="26" customFormat="1" ht="12">
      <c r="D48" s="44"/>
      <c r="E48" s="27"/>
      <c r="F48" s="27"/>
      <c r="G48" s="27"/>
    </row>
    <row r="49" spans="4:7" s="26" customFormat="1" ht="12">
      <c r="D49" s="44"/>
      <c r="E49" s="27"/>
      <c r="F49" s="27"/>
      <c r="G49" s="27"/>
    </row>
    <row r="50" spans="2:4" s="26" customFormat="1" ht="12">
      <c r="B50" s="114" t="s">
        <v>22</v>
      </c>
      <c r="C50" s="114"/>
      <c r="D50" s="114"/>
    </row>
    <row r="51" s="26" customFormat="1" ht="12">
      <c r="F51" s="27"/>
    </row>
    <row r="52" s="26" customFormat="1" ht="12">
      <c r="C52" s="26" t="s">
        <v>16</v>
      </c>
    </row>
    <row r="53" s="26" customFormat="1" ht="12"/>
    <row r="54" spans="4:7" s="26" customFormat="1" ht="12">
      <c r="D54" s="26" t="s">
        <v>49</v>
      </c>
      <c r="E54" s="26">
        <v>15</v>
      </c>
      <c r="F54" s="27"/>
      <c r="G54" s="26">
        <v>11</v>
      </c>
    </row>
    <row r="55" spans="4:7" s="26" customFormat="1" ht="12">
      <c r="D55" s="26" t="s">
        <v>51</v>
      </c>
      <c r="E55" s="26">
        <v>4</v>
      </c>
      <c r="F55" s="27"/>
      <c r="G55" s="26">
        <v>6</v>
      </c>
    </row>
    <row r="56" spans="4:7" s="26" customFormat="1" ht="12">
      <c r="D56" s="26" t="s">
        <v>66</v>
      </c>
      <c r="E56" s="26">
        <v>5</v>
      </c>
      <c r="F56" s="27"/>
      <c r="G56" s="26">
        <v>6</v>
      </c>
    </row>
    <row r="57" spans="4:7" s="26" customFormat="1" ht="12">
      <c r="D57" s="26" t="s">
        <v>55</v>
      </c>
      <c r="E57" s="26">
        <v>10</v>
      </c>
      <c r="F57" s="27"/>
      <c r="G57" s="26">
        <v>4</v>
      </c>
    </row>
    <row r="58" spans="4:7" s="26" customFormat="1" ht="12">
      <c r="D58" s="44" t="s">
        <v>28</v>
      </c>
      <c r="E58" s="28">
        <f>SUM(E54:E57)</f>
        <v>34</v>
      </c>
      <c r="F58" s="27"/>
      <c r="G58" s="28">
        <f>SUM(G54:G57)</f>
        <v>27</v>
      </c>
    </row>
    <row r="59" s="26" customFormat="1" ht="12">
      <c r="F59" s="27"/>
    </row>
    <row r="60" s="26" customFormat="1" ht="12">
      <c r="C60" s="26" t="s">
        <v>29</v>
      </c>
    </row>
    <row r="61" s="26" customFormat="1" ht="12"/>
    <row r="62" spans="4:7" s="26" customFormat="1" ht="12">
      <c r="D62" s="26" t="s">
        <v>49</v>
      </c>
      <c r="E62" s="26">
        <v>38</v>
      </c>
      <c r="F62" s="27"/>
      <c r="G62" s="26">
        <v>38</v>
      </c>
    </row>
    <row r="63" spans="4:7" s="26" customFormat="1" ht="12">
      <c r="D63" s="26" t="s">
        <v>51</v>
      </c>
      <c r="E63" s="26">
        <v>6</v>
      </c>
      <c r="F63" s="27"/>
      <c r="G63" s="26">
        <v>10</v>
      </c>
    </row>
    <row r="64" spans="4:7" s="26" customFormat="1" ht="12">
      <c r="D64" s="26" t="s">
        <v>66</v>
      </c>
      <c r="E64" s="26">
        <v>22</v>
      </c>
      <c r="F64" s="27"/>
      <c r="G64" s="26">
        <v>15</v>
      </c>
    </row>
    <row r="65" spans="4:7" s="26" customFormat="1" ht="12">
      <c r="D65" s="26" t="s">
        <v>55</v>
      </c>
      <c r="E65" s="26">
        <v>4</v>
      </c>
      <c r="F65" s="27"/>
      <c r="G65" s="26">
        <v>8</v>
      </c>
    </row>
    <row r="66" spans="4:7" s="26" customFormat="1" ht="12">
      <c r="D66" s="83" t="s">
        <v>146</v>
      </c>
      <c r="E66" s="26">
        <v>2</v>
      </c>
      <c r="G66" s="26">
        <v>0</v>
      </c>
    </row>
    <row r="67" spans="4:7" s="26" customFormat="1" ht="12">
      <c r="D67" s="84" t="s">
        <v>135</v>
      </c>
      <c r="E67" s="26">
        <v>7</v>
      </c>
      <c r="F67" s="27"/>
      <c r="G67" s="26">
        <v>3</v>
      </c>
    </row>
    <row r="68" spans="4:7" s="26" customFormat="1" ht="12">
      <c r="D68" s="44" t="s">
        <v>28</v>
      </c>
      <c r="E68" s="28">
        <f>SUM(E62:E67)</f>
        <v>79</v>
      </c>
      <c r="F68" s="27"/>
      <c r="G68" s="28">
        <f>SUM(G62:G67)</f>
        <v>74</v>
      </c>
    </row>
    <row r="69" s="26" customFormat="1" ht="12">
      <c r="F69" s="27"/>
    </row>
    <row r="70" spans="4:7" s="26" customFormat="1" ht="12">
      <c r="D70" s="44" t="s">
        <v>5</v>
      </c>
      <c r="E70" s="28">
        <f>E58+E68</f>
        <v>113</v>
      </c>
      <c r="F70" s="27"/>
      <c r="G70" s="28">
        <f>G58+G68</f>
        <v>101</v>
      </c>
    </row>
    <row r="71" spans="4:7" s="26" customFormat="1" ht="12">
      <c r="D71" s="44"/>
      <c r="E71" s="27"/>
      <c r="F71" s="27"/>
      <c r="G71" s="27"/>
    </row>
    <row r="72" spans="4:7" s="26" customFormat="1" ht="12">
      <c r="D72" s="44"/>
      <c r="E72" s="27"/>
      <c r="F72" s="27"/>
      <c r="G72" s="27"/>
    </row>
    <row r="73" s="26" customFormat="1" ht="12">
      <c r="F73" s="27"/>
    </row>
    <row r="74" s="26" customFormat="1" ht="12">
      <c r="F74" s="27"/>
    </row>
    <row r="75" spans="2:4" s="26" customFormat="1" ht="12">
      <c r="B75" s="114" t="s">
        <v>23</v>
      </c>
      <c r="C75" s="114"/>
      <c r="D75" s="114"/>
    </row>
    <row r="76" s="26" customFormat="1" ht="12">
      <c r="F76" s="27"/>
    </row>
    <row r="77" spans="3:6" s="26" customFormat="1" ht="12">
      <c r="C77" s="26" t="s">
        <v>16</v>
      </c>
      <c r="F77" s="27"/>
    </row>
    <row r="78" spans="3:7" s="26" customFormat="1" ht="12">
      <c r="C78" s="43"/>
      <c r="D78" s="43" t="s">
        <v>10</v>
      </c>
      <c r="E78" s="26">
        <v>23</v>
      </c>
      <c r="F78" s="27"/>
      <c r="G78" s="26">
        <v>39</v>
      </c>
    </row>
    <row r="79" spans="3:7" s="26" customFormat="1" ht="12">
      <c r="C79" s="83"/>
      <c r="D79" s="83" t="s">
        <v>147</v>
      </c>
      <c r="E79" s="26">
        <v>1</v>
      </c>
      <c r="F79" s="27"/>
      <c r="G79" s="26">
        <v>2</v>
      </c>
    </row>
    <row r="80" spans="3:7" s="26" customFormat="1" ht="12">
      <c r="C80" s="83"/>
      <c r="D80" s="83" t="s">
        <v>136</v>
      </c>
      <c r="E80" s="26">
        <v>0</v>
      </c>
      <c r="F80" s="27"/>
      <c r="G80" s="26">
        <v>0</v>
      </c>
    </row>
    <row r="81" spans="3:7" s="26" customFormat="1" ht="12">
      <c r="C81" s="44"/>
      <c r="D81" s="44" t="s">
        <v>28</v>
      </c>
      <c r="E81" s="28">
        <f>SUM(E78:E80)</f>
        <v>24</v>
      </c>
      <c r="F81" s="27"/>
      <c r="G81" s="28">
        <f>SUM(G78:G80)</f>
        <v>41</v>
      </c>
    </row>
    <row r="82" spans="3:6" s="26" customFormat="1" ht="12">
      <c r="C82" s="73"/>
      <c r="F82" s="27"/>
    </row>
    <row r="83" spans="3:6" s="26" customFormat="1" ht="12">
      <c r="C83" s="26" t="s">
        <v>29</v>
      </c>
      <c r="F83" s="27"/>
    </row>
    <row r="84" spans="3:7" s="26" customFormat="1" ht="12">
      <c r="C84" s="44"/>
      <c r="D84" s="43" t="s">
        <v>10</v>
      </c>
      <c r="E84" s="26">
        <v>43</v>
      </c>
      <c r="F84" s="27"/>
      <c r="G84" s="26">
        <v>39</v>
      </c>
    </row>
    <row r="85" spans="3:7" s="26" customFormat="1" ht="12">
      <c r="C85" s="44"/>
      <c r="D85" s="83" t="s">
        <v>147</v>
      </c>
      <c r="E85" s="26">
        <v>0</v>
      </c>
      <c r="F85" s="27"/>
      <c r="G85" s="26">
        <v>1</v>
      </c>
    </row>
    <row r="86" spans="3:7" s="26" customFormat="1" ht="12">
      <c r="C86" s="83"/>
      <c r="D86" s="83" t="s">
        <v>136</v>
      </c>
      <c r="E86" s="26">
        <v>3</v>
      </c>
      <c r="F86" s="27"/>
      <c r="G86" s="26">
        <v>2</v>
      </c>
    </row>
    <row r="87" spans="3:7" s="26" customFormat="1" ht="12">
      <c r="C87" s="44"/>
      <c r="D87" s="44" t="s">
        <v>28</v>
      </c>
      <c r="E87" s="28">
        <f>SUM(E84:E86)</f>
        <v>46</v>
      </c>
      <c r="F87" s="27"/>
      <c r="G87" s="28">
        <f>SUM(G84:G86)</f>
        <v>42</v>
      </c>
    </row>
    <row r="88" spans="3:8" s="26" customFormat="1" ht="12">
      <c r="C88" s="44"/>
      <c r="E88" s="27"/>
      <c r="F88" s="27"/>
      <c r="G88" s="27"/>
      <c r="H88" s="27"/>
    </row>
    <row r="89" spans="4:7" s="26" customFormat="1" ht="12">
      <c r="D89" s="44" t="s">
        <v>5</v>
      </c>
      <c r="E89" s="85">
        <f>SUM(E87,E81)</f>
        <v>70</v>
      </c>
      <c r="F89" s="27"/>
      <c r="G89" s="85">
        <f>SUM(G87,G81)</f>
        <v>83</v>
      </c>
    </row>
    <row r="90" spans="4:7" s="26" customFormat="1" ht="12">
      <c r="D90" s="44"/>
      <c r="E90" s="27"/>
      <c r="F90" s="27"/>
      <c r="G90" s="27"/>
    </row>
    <row r="91" spans="4:7" s="26" customFormat="1" ht="12">
      <c r="D91" s="44"/>
      <c r="E91" s="27"/>
      <c r="F91" s="27"/>
      <c r="G91" s="27"/>
    </row>
    <row r="92" spans="4:7" s="26" customFormat="1" ht="12">
      <c r="D92" s="44"/>
      <c r="E92" s="27"/>
      <c r="F92" s="27"/>
      <c r="G92" s="27"/>
    </row>
    <row r="93" spans="1:7" s="26" customFormat="1" ht="12">
      <c r="A93" s="64"/>
      <c r="D93" s="44"/>
      <c r="E93" s="27"/>
      <c r="F93" s="27"/>
      <c r="G93" s="27"/>
    </row>
    <row r="94" spans="1:7" s="26" customFormat="1" ht="12">
      <c r="A94" s="82"/>
      <c r="D94" s="44"/>
      <c r="E94" s="27"/>
      <c r="F94" s="27"/>
      <c r="G94" s="27"/>
    </row>
    <row r="95" spans="1:6" s="26" customFormat="1" ht="12">
      <c r="A95" s="43"/>
      <c r="F95" s="27"/>
    </row>
    <row r="96" s="26" customFormat="1" ht="14.25" customHeight="1">
      <c r="F96" s="27"/>
    </row>
    <row r="97" s="26" customFormat="1" ht="14.25" customHeight="1">
      <c r="F97" s="27"/>
    </row>
    <row r="98" spans="2:4" s="26" customFormat="1" ht="12">
      <c r="B98" s="114" t="s">
        <v>24</v>
      </c>
      <c r="C98" s="114"/>
      <c r="D98" s="114"/>
    </row>
    <row r="99" s="26" customFormat="1" ht="12"/>
    <row r="100" s="26" customFormat="1" ht="12">
      <c r="C100" s="26" t="s">
        <v>16</v>
      </c>
    </row>
    <row r="101" spans="4:7" s="26" customFormat="1" ht="12">
      <c r="D101" s="26" t="s">
        <v>158</v>
      </c>
      <c r="E101" s="26">
        <v>4</v>
      </c>
      <c r="G101" s="26">
        <v>6</v>
      </c>
    </row>
    <row r="102" spans="4:7" s="26" customFormat="1" ht="12">
      <c r="D102" s="26" t="s">
        <v>67</v>
      </c>
      <c r="E102" s="26">
        <v>25</v>
      </c>
      <c r="F102" s="27"/>
      <c r="G102" s="26">
        <v>40</v>
      </c>
    </row>
    <row r="103" spans="4:12" s="26" customFormat="1" ht="12">
      <c r="D103" s="26" t="s">
        <v>165</v>
      </c>
      <c r="E103" s="26">
        <v>16</v>
      </c>
      <c r="G103" s="26">
        <v>13</v>
      </c>
      <c r="H103" s="61"/>
      <c r="I103" s="62"/>
      <c r="J103" s="62"/>
      <c r="K103" s="62"/>
      <c r="L103" s="62"/>
    </row>
    <row r="104" spans="4:7" s="26" customFormat="1" ht="12">
      <c r="D104" s="26" t="s">
        <v>58</v>
      </c>
      <c r="E104" s="26">
        <v>18</v>
      </c>
      <c r="F104" s="27"/>
      <c r="G104" s="26">
        <v>17</v>
      </c>
    </row>
    <row r="105" spans="4:7" s="26" customFormat="1" ht="12">
      <c r="D105" s="26" t="s">
        <v>59</v>
      </c>
      <c r="E105" s="26">
        <v>8</v>
      </c>
      <c r="F105" s="27"/>
      <c r="G105" s="26">
        <v>9</v>
      </c>
    </row>
    <row r="106" spans="4:7" s="26" customFormat="1" ht="12">
      <c r="D106" s="26" t="s">
        <v>60</v>
      </c>
      <c r="E106" s="26">
        <v>45</v>
      </c>
      <c r="F106" s="27"/>
      <c r="G106" s="26">
        <v>51</v>
      </c>
    </row>
    <row r="107" spans="4:7" s="26" customFormat="1" ht="12">
      <c r="D107" s="26" t="s">
        <v>61</v>
      </c>
      <c r="E107" s="26">
        <v>17</v>
      </c>
      <c r="F107" s="27"/>
      <c r="G107" s="26">
        <v>15</v>
      </c>
    </row>
    <row r="108" spans="4:7" s="26" customFormat="1" ht="12">
      <c r="D108" s="26" t="s">
        <v>68</v>
      </c>
      <c r="E108" s="26">
        <v>11</v>
      </c>
      <c r="F108" s="27"/>
      <c r="G108" s="26">
        <v>11</v>
      </c>
    </row>
    <row r="109" spans="4:7" s="26" customFormat="1" ht="12">
      <c r="D109" s="26" t="s">
        <v>62</v>
      </c>
      <c r="E109" s="26">
        <v>23</v>
      </c>
      <c r="F109" s="27"/>
      <c r="G109" s="26">
        <v>29</v>
      </c>
    </row>
    <row r="110" spans="4:7" s="26" customFormat="1" ht="12">
      <c r="D110" s="44" t="s">
        <v>159</v>
      </c>
      <c r="E110" s="26">
        <v>1</v>
      </c>
      <c r="F110" s="27"/>
      <c r="G110" s="26">
        <v>0</v>
      </c>
    </row>
    <row r="111" spans="4:7" s="26" customFormat="1" ht="12">
      <c r="D111" s="44" t="s">
        <v>28</v>
      </c>
      <c r="E111" s="28">
        <f>SUM(E101:E110)</f>
        <v>168</v>
      </c>
      <c r="F111" s="27"/>
      <c r="G111" s="28">
        <f>SUM(G101:G110)</f>
        <v>191</v>
      </c>
    </row>
    <row r="112" s="26" customFormat="1" ht="12">
      <c r="F112" s="27"/>
    </row>
    <row r="113" s="26" customFormat="1" ht="12">
      <c r="C113" s="26" t="s">
        <v>29</v>
      </c>
    </row>
    <row r="114" spans="4:7" s="26" customFormat="1" ht="12">
      <c r="D114" s="26" t="s">
        <v>158</v>
      </c>
      <c r="E114" s="26">
        <v>0</v>
      </c>
      <c r="G114" s="26">
        <v>3</v>
      </c>
    </row>
    <row r="115" spans="4:7" s="26" customFormat="1" ht="12">
      <c r="D115" s="26" t="s">
        <v>67</v>
      </c>
      <c r="E115" s="26">
        <v>10</v>
      </c>
      <c r="F115" s="27"/>
      <c r="G115" s="26">
        <v>6</v>
      </c>
    </row>
    <row r="116" spans="4:7" s="26" customFormat="1" ht="12">
      <c r="D116" s="26" t="s">
        <v>145</v>
      </c>
      <c r="E116" s="26">
        <v>2</v>
      </c>
      <c r="G116" s="26">
        <v>4</v>
      </c>
    </row>
    <row r="117" spans="4:7" s="26" customFormat="1" ht="12">
      <c r="D117" s="26" t="s">
        <v>58</v>
      </c>
      <c r="E117" s="26">
        <v>7</v>
      </c>
      <c r="F117" s="27"/>
      <c r="G117" s="26">
        <v>10</v>
      </c>
    </row>
    <row r="118" spans="4:7" s="26" customFormat="1" ht="12">
      <c r="D118" s="26" t="s">
        <v>59</v>
      </c>
      <c r="E118" s="26">
        <v>2</v>
      </c>
      <c r="F118" s="27"/>
      <c r="G118" s="26">
        <v>0</v>
      </c>
    </row>
    <row r="119" spans="4:7" s="26" customFormat="1" ht="12">
      <c r="D119" s="26" t="s">
        <v>60</v>
      </c>
      <c r="E119" s="26">
        <v>75</v>
      </c>
      <c r="F119" s="27"/>
      <c r="G119" s="26">
        <v>76</v>
      </c>
    </row>
    <row r="120" spans="4:7" s="26" customFormat="1" ht="12">
      <c r="D120" s="26" t="s">
        <v>61</v>
      </c>
      <c r="E120" s="26">
        <v>5</v>
      </c>
      <c r="F120" s="27"/>
      <c r="G120" s="26">
        <v>9</v>
      </c>
    </row>
    <row r="121" spans="4:7" s="26" customFormat="1" ht="12">
      <c r="D121" s="26" t="s">
        <v>68</v>
      </c>
      <c r="E121" s="26">
        <v>2</v>
      </c>
      <c r="F121" s="27"/>
      <c r="G121" s="26">
        <v>2</v>
      </c>
    </row>
    <row r="122" spans="4:7" s="26" customFormat="1" ht="12">
      <c r="D122" s="26" t="s">
        <v>62</v>
      </c>
      <c r="E122" s="26">
        <v>12</v>
      </c>
      <c r="F122" s="27"/>
      <c r="G122" s="26">
        <v>8</v>
      </c>
    </row>
    <row r="123" spans="4:7" s="26" customFormat="1" ht="12">
      <c r="D123" s="44" t="s">
        <v>159</v>
      </c>
      <c r="E123" s="26">
        <v>0</v>
      </c>
      <c r="F123" s="27"/>
      <c r="G123" s="26">
        <v>2</v>
      </c>
    </row>
    <row r="124" spans="4:7" s="26" customFormat="1" ht="12">
      <c r="D124" s="44" t="s">
        <v>28</v>
      </c>
      <c r="E124" s="28">
        <f>SUM(E114:E123)</f>
        <v>115</v>
      </c>
      <c r="F124" s="27"/>
      <c r="G124" s="28">
        <f>SUM(G114:G123)</f>
        <v>120</v>
      </c>
    </row>
    <row r="125" s="26" customFormat="1" ht="12">
      <c r="F125" s="27"/>
    </row>
    <row r="126" spans="4:7" s="26" customFormat="1" ht="12">
      <c r="D126" s="44" t="s">
        <v>5</v>
      </c>
      <c r="E126" s="28">
        <f>E111+E124</f>
        <v>283</v>
      </c>
      <c r="F126" s="27"/>
      <c r="G126" s="28">
        <f>G111+G124</f>
        <v>311</v>
      </c>
    </row>
    <row r="127" spans="4:7" s="26" customFormat="1" ht="12">
      <c r="D127" s="44"/>
      <c r="E127" s="27"/>
      <c r="F127" s="27"/>
      <c r="G127" s="27"/>
    </row>
    <row r="128" spans="2:7" s="26" customFormat="1" ht="12">
      <c r="B128" s="19"/>
      <c r="D128" s="44"/>
      <c r="E128" s="27"/>
      <c r="F128" s="27"/>
      <c r="G128" s="27"/>
    </row>
    <row r="129" spans="4:7" s="26" customFormat="1" ht="12">
      <c r="D129" s="44"/>
      <c r="E129" s="27"/>
      <c r="F129" s="27"/>
      <c r="G129" s="27"/>
    </row>
    <row r="130" spans="1:7" s="26" customFormat="1" ht="12">
      <c r="A130" s="64"/>
      <c r="D130" s="44"/>
      <c r="E130" s="27"/>
      <c r="F130" s="27"/>
      <c r="G130" s="27"/>
    </row>
    <row r="131" spans="1:6" s="26" customFormat="1" ht="12">
      <c r="A131" s="43"/>
      <c r="F131" s="27"/>
    </row>
  </sheetData>
  <mergeCells count="5">
    <mergeCell ref="B50:D50"/>
    <mergeCell ref="B75:D75"/>
    <mergeCell ref="B98:D98"/>
    <mergeCell ref="B4:D4"/>
    <mergeCell ref="B21:D21"/>
  </mergeCells>
  <printOptions/>
  <pageMargins left="0.75" right="0.75" top="1.25" bottom="1" header="0.5" footer="0.5"/>
  <pageSetup horizontalDpi="300" verticalDpi="300" orientation="portrait" r:id="rId1"/>
  <headerFooter alignWithMargins="0">
    <oddHeader>&amp;C
The University of Alabama in Huntsville
Graduate Headcount Enrollment Report
Spring 2007
</oddHeader>
    <oddFooter>&amp;L&amp;8Office of Institutional Research
&amp;D
&amp;F; &amp;A (das)&amp;C&amp;P</oddFooter>
  </headerFooter>
  <rowBreaks count="2" manualBreakCount="2">
    <brk id="49" max="255" man="1"/>
    <brk id="97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F72"/>
  <sheetViews>
    <sheetView workbookViewId="0" topLeftCell="A1">
      <selection activeCell="H28" sqref="H28"/>
    </sheetView>
  </sheetViews>
  <sheetFormatPr defaultColWidth="9.140625" defaultRowHeight="12.75"/>
  <cols>
    <col min="1" max="1" width="2.7109375" style="19" customWidth="1"/>
    <col min="2" max="2" width="33.00390625" style="19" bestFit="1" customWidth="1"/>
    <col min="3" max="4" width="11.7109375" style="22" customWidth="1"/>
    <col min="5" max="5" width="9.140625" style="23" customWidth="1"/>
    <col min="6" max="6" width="9.140625" style="24" customWidth="1"/>
    <col min="7" max="16384" width="9.140625" style="19" customWidth="1"/>
  </cols>
  <sheetData>
    <row r="1" spans="1:6" ht="10.5">
      <c r="A1" s="20"/>
      <c r="B1" s="20"/>
      <c r="C1" s="67" t="s">
        <v>153</v>
      </c>
      <c r="D1" s="67" t="s">
        <v>162</v>
      </c>
      <c r="E1" s="68" t="s">
        <v>69</v>
      </c>
      <c r="F1" s="69" t="s">
        <v>18</v>
      </c>
    </row>
    <row r="2" spans="1:6" ht="6.75" customHeight="1">
      <c r="A2" s="20"/>
      <c r="B2" s="20"/>
      <c r="C2" s="55"/>
      <c r="D2" s="55"/>
      <c r="E2" s="56"/>
      <c r="F2" s="57"/>
    </row>
    <row r="3" spans="1:6" ht="10.5">
      <c r="A3" s="115" t="s">
        <v>20</v>
      </c>
      <c r="B3" s="115"/>
      <c r="C3" s="58"/>
      <c r="D3" s="58"/>
      <c r="E3" s="59"/>
      <c r="F3" s="60"/>
    </row>
    <row r="4" spans="2:6" ht="10.5">
      <c r="B4" s="19" t="s">
        <v>70</v>
      </c>
      <c r="C4" s="58">
        <v>1908</v>
      </c>
      <c r="D4" s="58">
        <v>1800</v>
      </c>
      <c r="E4" s="59">
        <f aca="true" t="shared" si="0" ref="E4:E11">D4-C4</f>
        <v>-108</v>
      </c>
      <c r="F4" s="60">
        <f aca="true" t="shared" si="1" ref="F4:F12">IF(D4&gt;C4,IF(C4,E4/C4,1),IF(C4,E4/C4,0))</f>
        <v>-0.05660377358490566</v>
      </c>
    </row>
    <row r="5" spans="2:6" ht="10.5">
      <c r="B5" s="19" t="s">
        <v>71</v>
      </c>
      <c r="C5" s="58">
        <v>522</v>
      </c>
      <c r="D5" s="58">
        <v>633</v>
      </c>
      <c r="E5" s="59">
        <f t="shared" si="0"/>
        <v>111</v>
      </c>
      <c r="F5" s="60">
        <f t="shared" si="1"/>
        <v>0.21264367816091953</v>
      </c>
    </row>
    <row r="6" spans="2:6" ht="10.5">
      <c r="B6" s="19" t="s">
        <v>72</v>
      </c>
      <c r="C6" s="58">
        <v>1746</v>
      </c>
      <c r="D6" s="58">
        <v>1500</v>
      </c>
      <c r="E6" s="59">
        <f t="shared" si="0"/>
        <v>-246</v>
      </c>
      <c r="F6" s="60">
        <f t="shared" si="1"/>
        <v>-0.140893470790378</v>
      </c>
    </row>
    <row r="7" spans="2:6" ht="10.5">
      <c r="B7" s="19" t="s">
        <v>73</v>
      </c>
      <c r="C7" s="58">
        <v>897</v>
      </c>
      <c r="D7" s="58">
        <v>1017</v>
      </c>
      <c r="E7" s="59">
        <f t="shared" si="0"/>
        <v>120</v>
      </c>
      <c r="F7" s="60">
        <f t="shared" si="1"/>
        <v>0.13377926421404682</v>
      </c>
    </row>
    <row r="8" spans="2:6" ht="10.5">
      <c r="B8" s="19" t="s">
        <v>74</v>
      </c>
      <c r="C8" s="58">
        <v>1482</v>
      </c>
      <c r="D8" s="58">
        <v>1494</v>
      </c>
      <c r="E8" s="59">
        <f t="shared" si="0"/>
        <v>12</v>
      </c>
      <c r="F8" s="60">
        <f t="shared" si="1"/>
        <v>0.008097165991902834</v>
      </c>
    </row>
    <row r="9" spans="2:6" ht="10.5">
      <c r="B9" s="19" t="s">
        <v>75</v>
      </c>
      <c r="C9" s="58">
        <v>1523</v>
      </c>
      <c r="D9" s="58">
        <v>1429</v>
      </c>
      <c r="E9" s="59">
        <f t="shared" si="0"/>
        <v>-94</v>
      </c>
      <c r="F9" s="60">
        <f t="shared" si="1"/>
        <v>-0.061720288903479976</v>
      </c>
    </row>
    <row r="10" spans="2:6" ht="10.5">
      <c r="B10" s="19" t="s">
        <v>76</v>
      </c>
      <c r="C10" s="58">
        <v>1209</v>
      </c>
      <c r="D10" s="58">
        <v>1119</v>
      </c>
      <c r="E10" s="59">
        <f t="shared" si="0"/>
        <v>-90</v>
      </c>
      <c r="F10" s="60">
        <f t="shared" si="1"/>
        <v>-0.07444168734491315</v>
      </c>
    </row>
    <row r="11" spans="2:6" ht="10.5">
      <c r="B11" s="19" t="s">
        <v>77</v>
      </c>
      <c r="C11" s="58">
        <v>1092</v>
      </c>
      <c r="D11" s="58">
        <v>1043</v>
      </c>
      <c r="E11" s="59">
        <f t="shared" si="0"/>
        <v>-49</v>
      </c>
      <c r="F11" s="60">
        <f t="shared" si="1"/>
        <v>-0.04487179487179487</v>
      </c>
    </row>
    <row r="12" spans="2:6" ht="10.5">
      <c r="B12" s="77" t="s">
        <v>28</v>
      </c>
      <c r="C12" s="74">
        <f>SUM(C4:C11)</f>
        <v>10379</v>
      </c>
      <c r="D12" s="74">
        <f>SUM(D4:D11)</f>
        <v>10035</v>
      </c>
      <c r="E12" s="75">
        <f>SUM(E4:E11)</f>
        <v>-344</v>
      </c>
      <c r="F12" s="76">
        <f t="shared" si="1"/>
        <v>-0.03314384815492822</v>
      </c>
    </row>
    <row r="13" spans="3:6" ht="6.75" customHeight="1">
      <c r="C13" s="58"/>
      <c r="D13" s="58"/>
      <c r="E13" s="59"/>
      <c r="F13" s="60"/>
    </row>
    <row r="14" spans="1:6" ht="10.5">
      <c r="A14" s="115" t="s">
        <v>21</v>
      </c>
      <c r="B14" s="115"/>
      <c r="C14" s="58"/>
      <c r="D14" s="58"/>
      <c r="E14" s="59"/>
      <c r="F14" s="60"/>
    </row>
    <row r="15" spans="2:6" ht="10.5">
      <c r="B15" s="19" t="s">
        <v>78</v>
      </c>
      <c r="C15" s="58">
        <v>612</v>
      </c>
      <c r="D15" s="58">
        <v>478</v>
      </c>
      <c r="E15" s="59">
        <f aca="true" t="shared" si="2" ref="E15:E23">D15-C15</f>
        <v>-134</v>
      </c>
      <c r="F15" s="60">
        <f aca="true" t="shared" si="3" ref="F15:F24">IF(D15&gt;C15,IF(C15,E15/C15,1),IF(C15,E15/C15,0))</f>
        <v>-0.21895424836601307</v>
      </c>
    </row>
    <row r="16" spans="2:6" ht="10.5">
      <c r="B16" s="19" t="s">
        <v>79</v>
      </c>
      <c r="C16" s="58">
        <v>650</v>
      </c>
      <c r="D16" s="58">
        <v>776</v>
      </c>
      <c r="E16" s="59">
        <f t="shared" si="2"/>
        <v>126</v>
      </c>
      <c r="F16" s="60">
        <f t="shared" si="3"/>
        <v>0.19384615384615383</v>
      </c>
    </row>
    <row r="17" spans="2:6" ht="10.5">
      <c r="B17" s="19" t="s">
        <v>80</v>
      </c>
      <c r="C17" s="58">
        <v>1348</v>
      </c>
      <c r="D17" s="58">
        <v>1225</v>
      </c>
      <c r="E17" s="59">
        <f t="shared" si="2"/>
        <v>-123</v>
      </c>
      <c r="F17" s="60">
        <f t="shared" si="3"/>
        <v>-0.09124629080118694</v>
      </c>
    </row>
    <row r="18" spans="2:6" ht="10.5">
      <c r="B18" s="19" t="s">
        <v>81</v>
      </c>
      <c r="C18" s="58">
        <v>2975</v>
      </c>
      <c r="D18" s="58">
        <v>3081</v>
      </c>
      <c r="E18" s="59">
        <f t="shared" si="2"/>
        <v>106</v>
      </c>
      <c r="F18" s="60">
        <f t="shared" si="3"/>
        <v>0.03563025210084034</v>
      </c>
    </row>
    <row r="19" spans="2:6" ht="10.5">
      <c r="B19" s="19" t="s">
        <v>82</v>
      </c>
      <c r="C19" s="58">
        <v>339</v>
      </c>
      <c r="D19" s="58">
        <v>306</v>
      </c>
      <c r="E19" s="59">
        <f t="shared" si="2"/>
        <v>-33</v>
      </c>
      <c r="F19" s="60">
        <f t="shared" si="3"/>
        <v>-0.09734513274336283</v>
      </c>
    </row>
    <row r="20" spans="2:6" ht="10.5">
      <c r="B20" s="19" t="s">
        <v>83</v>
      </c>
      <c r="C20" s="58">
        <v>1119</v>
      </c>
      <c r="D20" s="58">
        <v>1221</v>
      </c>
      <c r="E20" s="59">
        <f t="shared" si="2"/>
        <v>102</v>
      </c>
      <c r="F20" s="60">
        <f t="shared" si="3"/>
        <v>0.09115281501340483</v>
      </c>
    </row>
    <row r="21" spans="2:6" ht="10.5">
      <c r="B21" s="19" t="s">
        <v>84</v>
      </c>
      <c r="C21" s="58">
        <v>3857</v>
      </c>
      <c r="D21" s="58">
        <v>4097</v>
      </c>
      <c r="E21" s="59">
        <f t="shared" si="2"/>
        <v>240</v>
      </c>
      <c r="F21" s="60">
        <f t="shared" si="3"/>
        <v>0.0622245268343272</v>
      </c>
    </row>
    <row r="22" spans="2:6" ht="10.5">
      <c r="B22" s="19" t="s">
        <v>85</v>
      </c>
      <c r="C22" s="58">
        <v>51</v>
      </c>
      <c r="D22" s="58">
        <v>18</v>
      </c>
      <c r="E22" s="59">
        <f t="shared" si="2"/>
        <v>-33</v>
      </c>
      <c r="F22" s="60">
        <f t="shared" si="3"/>
        <v>-0.6470588235294118</v>
      </c>
    </row>
    <row r="23" spans="2:6" ht="10.5">
      <c r="B23" s="19" t="s">
        <v>86</v>
      </c>
      <c r="C23" s="58">
        <v>126</v>
      </c>
      <c r="D23" s="58">
        <v>99</v>
      </c>
      <c r="E23" s="59">
        <f t="shared" si="2"/>
        <v>-27</v>
      </c>
      <c r="F23" s="60">
        <f t="shared" si="3"/>
        <v>-0.21428571428571427</v>
      </c>
    </row>
    <row r="24" spans="2:6" s="78" customFormat="1" ht="10.5">
      <c r="B24" s="77" t="s">
        <v>28</v>
      </c>
      <c r="C24" s="79">
        <f>SUM(C15:C23)</f>
        <v>11077</v>
      </c>
      <c r="D24" s="79">
        <f>SUM(D15:D23)</f>
        <v>11301</v>
      </c>
      <c r="E24" s="79">
        <f>SUM(E15:E23)</f>
        <v>224</v>
      </c>
      <c r="F24" s="76">
        <f t="shared" si="3"/>
        <v>0.020222081791098672</v>
      </c>
    </row>
    <row r="25" spans="3:6" ht="6.75" customHeight="1">
      <c r="C25" s="58"/>
      <c r="D25" s="58"/>
      <c r="E25" s="59"/>
      <c r="F25" s="60"/>
    </row>
    <row r="26" spans="1:6" ht="10.5">
      <c r="A26" s="115" t="s">
        <v>22</v>
      </c>
      <c r="B26" s="115"/>
      <c r="C26" s="58"/>
      <c r="D26" s="58"/>
      <c r="E26" s="59"/>
      <c r="F26" s="60"/>
    </row>
    <row r="27" spans="2:6" ht="10.5">
      <c r="B27" s="19" t="s">
        <v>89</v>
      </c>
      <c r="C27" s="58">
        <f>810+1077</f>
        <v>1887</v>
      </c>
      <c r="D27" s="58">
        <v>1923</v>
      </c>
      <c r="E27" s="59">
        <f aca="true" t="shared" si="4" ref="E27:E38">D27-C27</f>
        <v>36</v>
      </c>
      <c r="F27" s="60">
        <f aca="true" t="shared" si="5" ref="F27:F39">IF(D27&gt;C27,IF(C27,E27/C27,1),IF(C27,E27/C27,0))</f>
        <v>0.019077901430842606</v>
      </c>
    </row>
    <row r="28" spans="2:6" ht="10.5">
      <c r="B28" s="19" t="s">
        <v>90</v>
      </c>
      <c r="C28" s="58">
        <v>1553</v>
      </c>
      <c r="D28" s="58">
        <v>1638</v>
      </c>
      <c r="E28" s="59">
        <f t="shared" si="4"/>
        <v>85</v>
      </c>
      <c r="F28" s="60">
        <f t="shared" si="5"/>
        <v>0.054732775273663874</v>
      </c>
    </row>
    <row r="29" spans="2:6" ht="10.5">
      <c r="B29" s="19" t="s">
        <v>91</v>
      </c>
      <c r="C29" s="58">
        <f>1229+414</f>
        <v>1643</v>
      </c>
      <c r="D29" s="58">
        <v>1585</v>
      </c>
      <c r="E29" s="59">
        <f t="shared" si="4"/>
        <v>-58</v>
      </c>
      <c r="F29" s="60">
        <f t="shared" si="5"/>
        <v>-0.03530127814972611</v>
      </c>
    </row>
    <row r="30" spans="2:6" ht="10.5">
      <c r="B30" s="19" t="s">
        <v>92</v>
      </c>
      <c r="C30" s="58">
        <f>5120+99+180</f>
        <v>5399</v>
      </c>
      <c r="D30" s="58">
        <v>5642</v>
      </c>
      <c r="E30" s="59">
        <f t="shared" si="4"/>
        <v>243</v>
      </c>
      <c r="F30" s="60">
        <f t="shared" si="5"/>
        <v>0.045008334876829044</v>
      </c>
    </row>
    <row r="31" spans="2:6" ht="10.5">
      <c r="B31" s="19" t="s">
        <v>93</v>
      </c>
      <c r="C31" s="58">
        <v>1494</v>
      </c>
      <c r="D31" s="58">
        <v>1476</v>
      </c>
      <c r="E31" s="59">
        <f t="shared" si="4"/>
        <v>-18</v>
      </c>
      <c r="F31" s="60">
        <f t="shared" si="5"/>
        <v>-0.012048192771084338</v>
      </c>
    </row>
    <row r="32" spans="2:6" ht="10.5">
      <c r="B32" s="19" t="s">
        <v>94</v>
      </c>
      <c r="C32" s="58">
        <v>2322</v>
      </c>
      <c r="D32" s="58">
        <v>2610</v>
      </c>
      <c r="E32" s="59">
        <f t="shared" si="4"/>
        <v>288</v>
      </c>
      <c r="F32" s="60">
        <f t="shared" si="5"/>
        <v>0.12403100775193798</v>
      </c>
    </row>
    <row r="33" spans="2:6" ht="10.5">
      <c r="B33" s="19" t="s">
        <v>150</v>
      </c>
      <c r="C33" s="58">
        <f>843+246+31.5</f>
        <v>1120.5</v>
      </c>
      <c r="D33" s="58">
        <v>1265.5</v>
      </c>
      <c r="E33" s="59">
        <f t="shared" si="4"/>
        <v>145</v>
      </c>
      <c r="F33" s="60">
        <f t="shared" si="5"/>
        <v>0.12940651494868363</v>
      </c>
    </row>
    <row r="34" spans="2:6" ht="10.5">
      <c r="B34" s="19" t="s">
        <v>96</v>
      </c>
      <c r="C34" s="58">
        <v>1335</v>
      </c>
      <c r="D34" s="58">
        <v>1347</v>
      </c>
      <c r="E34" s="59">
        <f t="shared" si="4"/>
        <v>12</v>
      </c>
      <c r="F34" s="60">
        <f t="shared" si="5"/>
        <v>0.008988764044943821</v>
      </c>
    </row>
    <row r="35" spans="2:6" ht="10.5">
      <c r="B35" s="19" t="s">
        <v>97</v>
      </c>
      <c r="C35" s="58">
        <v>1413</v>
      </c>
      <c r="D35" s="58">
        <v>1452</v>
      </c>
      <c r="E35" s="59">
        <f t="shared" si="4"/>
        <v>39</v>
      </c>
      <c r="F35" s="60">
        <f t="shared" si="5"/>
        <v>0.027600849256900213</v>
      </c>
    </row>
    <row r="36" spans="2:6" ht="10.5">
      <c r="B36" s="19" t="s">
        <v>98</v>
      </c>
      <c r="C36" s="58">
        <v>2202</v>
      </c>
      <c r="D36" s="58">
        <v>2167</v>
      </c>
      <c r="E36" s="59">
        <f t="shared" si="4"/>
        <v>-35</v>
      </c>
      <c r="F36" s="60">
        <f t="shared" si="5"/>
        <v>-0.01589464123524069</v>
      </c>
    </row>
    <row r="37" spans="2:6" ht="10.5">
      <c r="B37" s="19" t="s">
        <v>99</v>
      </c>
      <c r="C37" s="58">
        <v>1454</v>
      </c>
      <c r="D37" s="58">
        <v>1282</v>
      </c>
      <c r="E37" s="59">
        <f t="shared" si="4"/>
        <v>-172</v>
      </c>
      <c r="F37" s="60">
        <f t="shared" si="5"/>
        <v>-0.11829436038514443</v>
      </c>
    </row>
    <row r="38" spans="2:6" ht="10.5">
      <c r="B38" s="19" t="s">
        <v>101</v>
      </c>
      <c r="C38" s="58">
        <v>90</v>
      </c>
      <c r="D38" s="58">
        <v>75</v>
      </c>
      <c r="E38" s="59">
        <f t="shared" si="4"/>
        <v>-15</v>
      </c>
      <c r="F38" s="60">
        <f t="shared" si="5"/>
        <v>-0.16666666666666666</v>
      </c>
    </row>
    <row r="39" spans="2:6" s="78" customFormat="1" ht="10.5">
      <c r="B39" s="77" t="s">
        <v>28</v>
      </c>
      <c r="C39" s="79">
        <f>SUM(C27:C38)</f>
        <v>21912.5</v>
      </c>
      <c r="D39" s="79">
        <f>SUM(D27:D38)</f>
        <v>22462.5</v>
      </c>
      <c r="E39" s="80">
        <f>SUM(E27:E38)</f>
        <v>550</v>
      </c>
      <c r="F39" s="76">
        <f t="shared" si="5"/>
        <v>0.025099828864803195</v>
      </c>
    </row>
    <row r="40" spans="3:6" ht="6.75" customHeight="1">
      <c r="C40" s="58"/>
      <c r="D40" s="58"/>
      <c r="E40" s="59"/>
      <c r="F40" s="60"/>
    </row>
    <row r="41" spans="1:6" s="78" customFormat="1" ht="10.5">
      <c r="A41" s="116" t="s">
        <v>23</v>
      </c>
      <c r="B41" s="116"/>
      <c r="C41" s="79">
        <v>5135</v>
      </c>
      <c r="D41" s="79">
        <v>5551</v>
      </c>
      <c r="E41" s="80">
        <f>D41-C41</f>
        <v>416</v>
      </c>
      <c r="F41" s="76">
        <f>IF(D41&gt;C41,IF(C41,E41/C41,1),IF(C41,E41/C41,0))</f>
        <v>0.0810126582278481</v>
      </c>
    </row>
    <row r="42" spans="3:6" ht="10.5">
      <c r="C42" s="58"/>
      <c r="D42" s="58"/>
      <c r="E42" s="59"/>
      <c r="F42" s="60"/>
    </row>
    <row r="43" spans="1:6" ht="10.5">
      <c r="A43" s="115" t="s">
        <v>24</v>
      </c>
      <c r="B43" s="115"/>
      <c r="C43" s="58"/>
      <c r="D43" s="58"/>
      <c r="E43" s="59"/>
      <c r="F43" s="60"/>
    </row>
    <row r="44" spans="2:6" ht="10.5">
      <c r="B44" s="19" t="s">
        <v>102</v>
      </c>
      <c r="C44" s="58">
        <v>76</v>
      </c>
      <c r="D44" s="58">
        <v>81</v>
      </c>
      <c r="E44" s="59">
        <f aca="true" t="shared" si="6" ref="E44:E54">D44-C44</f>
        <v>5</v>
      </c>
      <c r="F44" s="60">
        <f aca="true" t="shared" si="7" ref="F44:F55">IF(D44&gt;C44,IF(C44,E44/C44,1),IF(C44,E44/C44,0))</f>
        <v>0.06578947368421052</v>
      </c>
    </row>
    <row r="45" spans="2:6" ht="10.5">
      <c r="B45" s="19" t="s">
        <v>103</v>
      </c>
      <c r="C45" s="58">
        <v>271</v>
      </c>
      <c r="D45" s="58">
        <v>397</v>
      </c>
      <c r="E45" s="59">
        <f t="shared" si="6"/>
        <v>126</v>
      </c>
      <c r="F45" s="60">
        <f t="shared" si="7"/>
        <v>0.46494464944649444</v>
      </c>
    </row>
    <row r="46" spans="2:6" ht="10.5">
      <c r="B46" s="19" t="s">
        <v>104</v>
      </c>
      <c r="C46" s="58">
        <f>3369+6+3</f>
        <v>3378</v>
      </c>
      <c r="D46" s="58">
        <v>3627</v>
      </c>
      <c r="E46" s="59">
        <f t="shared" si="6"/>
        <v>249</v>
      </c>
      <c r="F46" s="60">
        <f t="shared" si="7"/>
        <v>0.07371225577264653</v>
      </c>
    </row>
    <row r="47" spans="1:6" ht="10.5">
      <c r="A47" s="70"/>
      <c r="B47" s="71" t="s">
        <v>148</v>
      </c>
      <c r="C47" s="58">
        <v>80</v>
      </c>
      <c r="D47" s="58">
        <v>62</v>
      </c>
      <c r="E47" s="59">
        <f t="shared" si="6"/>
        <v>-18</v>
      </c>
      <c r="F47" s="60">
        <f t="shared" si="7"/>
        <v>-0.225</v>
      </c>
    </row>
    <row r="48" spans="2:6" ht="10.5">
      <c r="B48" s="19" t="s">
        <v>105</v>
      </c>
      <c r="C48" s="58">
        <v>3248</v>
      </c>
      <c r="D48" s="58">
        <v>2977</v>
      </c>
      <c r="E48" s="59">
        <f t="shared" si="6"/>
        <v>-271</v>
      </c>
      <c r="F48" s="60">
        <f t="shared" si="7"/>
        <v>-0.08343596059113301</v>
      </c>
    </row>
    <row r="49" spans="2:6" ht="10.5">
      <c r="B49" s="19" t="s">
        <v>106</v>
      </c>
      <c r="C49" s="58">
        <v>2364</v>
      </c>
      <c r="D49" s="58">
        <v>2266</v>
      </c>
      <c r="E49" s="59">
        <f t="shared" si="6"/>
        <v>-98</v>
      </c>
      <c r="F49" s="60">
        <f t="shared" si="7"/>
        <v>-0.04145516074450085</v>
      </c>
    </row>
    <row r="50" spans="2:6" ht="10.5">
      <c r="B50" s="66" t="s">
        <v>151</v>
      </c>
      <c r="C50" s="58">
        <v>311</v>
      </c>
      <c r="D50" s="58">
        <v>302</v>
      </c>
      <c r="E50" s="59">
        <f t="shared" si="6"/>
        <v>-9</v>
      </c>
      <c r="F50" s="60">
        <f t="shared" si="7"/>
        <v>-0.028938906752411574</v>
      </c>
    </row>
    <row r="51" spans="2:6" ht="10.5">
      <c r="B51" s="19" t="s">
        <v>107</v>
      </c>
      <c r="C51" s="58">
        <v>85</v>
      </c>
      <c r="D51" s="58">
        <v>74</v>
      </c>
      <c r="E51" s="59">
        <f t="shared" si="6"/>
        <v>-11</v>
      </c>
      <c r="F51" s="60">
        <f t="shared" si="7"/>
        <v>-0.12941176470588237</v>
      </c>
    </row>
    <row r="52" spans="2:6" ht="10.5">
      <c r="B52" s="19" t="s">
        <v>108</v>
      </c>
      <c r="C52" s="58">
        <f>6023</f>
        <v>6023</v>
      </c>
      <c r="D52" s="58">
        <v>5913</v>
      </c>
      <c r="E52" s="59">
        <f t="shared" si="6"/>
        <v>-110</v>
      </c>
      <c r="F52" s="60">
        <f t="shared" si="7"/>
        <v>-0.01826332392495434</v>
      </c>
    </row>
    <row r="53" spans="2:6" ht="10.5">
      <c r="B53" s="19" t="s">
        <v>109</v>
      </c>
      <c r="C53" s="58">
        <v>19</v>
      </c>
      <c r="D53" s="58">
        <v>21</v>
      </c>
      <c r="E53" s="59">
        <f t="shared" si="6"/>
        <v>2</v>
      </c>
      <c r="F53" s="60">
        <f t="shared" si="7"/>
        <v>0.10526315789473684</v>
      </c>
    </row>
    <row r="54" spans="2:6" ht="10.5">
      <c r="B54" s="19" t="s">
        <v>110</v>
      </c>
      <c r="C54" s="58">
        <v>1985</v>
      </c>
      <c r="D54" s="58">
        <v>2171</v>
      </c>
      <c r="E54" s="59">
        <f t="shared" si="6"/>
        <v>186</v>
      </c>
      <c r="F54" s="60">
        <f t="shared" si="7"/>
        <v>0.09370277078085643</v>
      </c>
    </row>
    <row r="55" spans="2:6" s="78" customFormat="1" ht="10.5">
      <c r="B55" s="77" t="s">
        <v>5</v>
      </c>
      <c r="C55" s="79">
        <f>SUM(C44:C54)</f>
        <v>17840</v>
      </c>
      <c r="D55" s="79">
        <f>SUM(D44:D54)</f>
        <v>17891</v>
      </c>
      <c r="E55" s="80">
        <f>D55-C55</f>
        <v>51</v>
      </c>
      <c r="F55" s="76">
        <f t="shared" si="7"/>
        <v>0.002858744394618834</v>
      </c>
    </row>
    <row r="56" spans="3:6" ht="6.75" customHeight="1">
      <c r="C56" s="58"/>
      <c r="D56" s="58"/>
      <c r="E56" s="59"/>
      <c r="F56" s="60"/>
    </row>
    <row r="57" spans="1:6" ht="10.5">
      <c r="A57" s="115" t="s">
        <v>27</v>
      </c>
      <c r="B57" s="115"/>
      <c r="C57" s="58"/>
      <c r="D57" s="58"/>
      <c r="E57" s="59"/>
      <c r="F57" s="60"/>
    </row>
    <row r="58" spans="1:6" ht="10.5">
      <c r="A58" s="70"/>
      <c r="B58" s="71" t="s">
        <v>164</v>
      </c>
      <c r="C58" s="102">
        <v>0</v>
      </c>
      <c r="D58" s="58">
        <v>20</v>
      </c>
      <c r="E58" s="59">
        <f aca="true" t="shared" si="8" ref="E58:E64">D58-C58</f>
        <v>20</v>
      </c>
      <c r="F58" s="60">
        <f aca="true" t="shared" si="9" ref="F58:F65">IF(D58&gt;C58,IF(C58,E58/C58,1),IF(C58,E58/C58,0))</f>
        <v>1</v>
      </c>
    </row>
    <row r="59" spans="1:6" ht="10.5">
      <c r="A59" s="21"/>
      <c r="B59" s="19" t="s">
        <v>111</v>
      </c>
      <c r="C59" s="58">
        <v>333</v>
      </c>
      <c r="D59" s="58">
        <v>381</v>
      </c>
      <c r="E59" s="59">
        <f t="shared" si="8"/>
        <v>48</v>
      </c>
      <c r="F59" s="60">
        <f t="shared" si="9"/>
        <v>0.14414414414414414</v>
      </c>
    </row>
    <row r="60" spans="1:6" ht="10.5">
      <c r="A60" s="21"/>
      <c r="B60" s="19" t="s">
        <v>116</v>
      </c>
      <c r="C60" s="58">
        <v>16.5</v>
      </c>
      <c r="D60" s="58">
        <v>13.5</v>
      </c>
      <c r="E60" s="59">
        <f t="shared" si="8"/>
        <v>-3</v>
      </c>
      <c r="F60" s="60">
        <f t="shared" si="9"/>
        <v>-0.18181818181818182</v>
      </c>
    </row>
    <row r="61" spans="2:6" ht="10.5">
      <c r="B61" s="19" t="s">
        <v>112</v>
      </c>
      <c r="C61" s="58">
        <v>1385</v>
      </c>
      <c r="D61" s="58">
        <v>1407</v>
      </c>
      <c r="E61" s="59">
        <f t="shared" si="8"/>
        <v>22</v>
      </c>
      <c r="F61" s="60">
        <f t="shared" si="9"/>
        <v>0.01588447653429603</v>
      </c>
    </row>
    <row r="62" spans="2:6" ht="10.5">
      <c r="B62" s="19" t="s">
        <v>113</v>
      </c>
      <c r="C62" s="58">
        <v>116</v>
      </c>
      <c r="D62" s="58">
        <v>84</v>
      </c>
      <c r="E62" s="59">
        <f t="shared" si="8"/>
        <v>-32</v>
      </c>
      <c r="F62" s="60">
        <f t="shared" si="9"/>
        <v>-0.27586206896551724</v>
      </c>
    </row>
    <row r="63" spans="2:6" ht="10.5">
      <c r="B63" s="19" t="s">
        <v>114</v>
      </c>
      <c r="C63" s="58">
        <v>12</v>
      </c>
      <c r="D63" s="58">
        <v>8</v>
      </c>
      <c r="E63" s="59">
        <f t="shared" si="8"/>
        <v>-4</v>
      </c>
      <c r="F63" s="60">
        <f t="shared" si="9"/>
        <v>-0.3333333333333333</v>
      </c>
    </row>
    <row r="64" spans="2:6" ht="10.5">
      <c r="B64" s="19" t="s">
        <v>115</v>
      </c>
      <c r="C64" s="58">
        <v>45</v>
      </c>
      <c r="D64" s="58">
        <v>53</v>
      </c>
      <c r="E64" s="59">
        <f t="shared" si="8"/>
        <v>8</v>
      </c>
      <c r="F64" s="60">
        <f t="shared" si="9"/>
        <v>0.17777777777777778</v>
      </c>
    </row>
    <row r="65" spans="2:6" s="78" customFormat="1" ht="10.5">
      <c r="B65" s="77" t="s">
        <v>28</v>
      </c>
      <c r="C65" s="79">
        <f>SUM(C58:C64)</f>
        <v>1907.5</v>
      </c>
      <c r="D65" s="79">
        <f>SUM(D58:D64)</f>
        <v>1966.5</v>
      </c>
      <c r="E65" s="80">
        <f>D65-C65</f>
        <v>59</v>
      </c>
      <c r="F65" s="76">
        <f t="shared" si="9"/>
        <v>0.0309305373525557</v>
      </c>
    </row>
    <row r="66" spans="3:6" ht="4.5" customHeight="1">
      <c r="C66" s="58"/>
      <c r="D66" s="58"/>
      <c r="E66" s="59"/>
      <c r="F66" s="60"/>
    </row>
    <row r="67" spans="2:6" s="78" customFormat="1" ht="10.5">
      <c r="B67" s="81" t="s">
        <v>15</v>
      </c>
      <c r="C67" s="74">
        <f>C65+C55+C41+C39+C24+C12</f>
        <v>68251</v>
      </c>
      <c r="D67" s="74">
        <f>D65+D55+D41+D39+D24+D12</f>
        <v>69207</v>
      </c>
      <c r="E67" s="74">
        <f>E65+E55+E41+E39+E24+E12</f>
        <v>956</v>
      </c>
      <c r="F67" s="76">
        <f>IF(D67&gt;C67,IF(C67,E67/C67,1),IF(C67,E67/C67,0))</f>
        <v>0.014007120774787182</v>
      </c>
    </row>
    <row r="68" ht="4.5" customHeight="1"/>
    <row r="70" ht="10.5">
      <c r="B70" s="19" t="s">
        <v>149</v>
      </c>
    </row>
    <row r="71" spans="1:2" ht="12.75">
      <c r="A71"/>
      <c r="B71" s="25"/>
    </row>
    <row r="72" ht="12.75">
      <c r="B72"/>
    </row>
  </sheetData>
  <mergeCells count="6">
    <mergeCell ref="A43:B43"/>
    <mergeCell ref="A57:B57"/>
    <mergeCell ref="A3:B3"/>
    <mergeCell ref="A14:B14"/>
    <mergeCell ref="A26:B26"/>
    <mergeCell ref="A41:B41"/>
  </mergeCells>
  <printOptions horizontalCentered="1"/>
  <pageMargins left="0.25" right="0.5" top="0.75" bottom="0" header="0" footer="0"/>
  <pageSetup horizontalDpi="600" verticalDpi="600" orientation="portrait" r:id="rId3"/>
  <headerFooter alignWithMargins="0">
    <oddHeader xml:space="preserve">&amp;CThe University of Alabama in Huntsville 
Spring 2006 vs. Spring 2007
Credit Hour Production by College </oddHeader>
    <oddFooter>&amp;L&amp;6
Office of Institutional Research
&amp;F; &amp;A &amp;D (das)&amp;C&amp;8&amp;P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F76"/>
  <sheetViews>
    <sheetView workbookViewId="0" topLeftCell="A52">
      <selection activeCell="B75" sqref="B75"/>
    </sheetView>
  </sheetViews>
  <sheetFormatPr defaultColWidth="9.140625" defaultRowHeight="12.75"/>
  <cols>
    <col min="1" max="1" width="2.7109375" style="19" customWidth="1"/>
    <col min="2" max="2" width="33.00390625" style="19" bestFit="1" customWidth="1"/>
    <col min="3" max="4" width="11.7109375" style="22" customWidth="1"/>
    <col min="5" max="5" width="9.140625" style="23" customWidth="1"/>
    <col min="6" max="6" width="9.140625" style="24" customWidth="1"/>
    <col min="7" max="16384" width="9.140625" style="19" customWidth="1"/>
  </cols>
  <sheetData>
    <row r="1" spans="1:6" ht="10.5">
      <c r="A1" s="20"/>
      <c r="B1" s="20"/>
      <c r="C1" s="67" t="s">
        <v>127</v>
      </c>
      <c r="D1" s="67" t="s">
        <v>131</v>
      </c>
      <c r="E1" s="68" t="s">
        <v>69</v>
      </c>
      <c r="F1" s="69" t="s">
        <v>18</v>
      </c>
    </row>
    <row r="2" spans="1:6" ht="6.75" customHeight="1">
      <c r="A2" s="20"/>
      <c r="B2" s="20"/>
      <c r="C2" s="55"/>
      <c r="D2" s="55"/>
      <c r="E2" s="56"/>
      <c r="F2" s="57"/>
    </row>
    <row r="3" spans="1:6" ht="10.5">
      <c r="A3" s="115" t="s">
        <v>20</v>
      </c>
      <c r="B3" s="115"/>
      <c r="C3" s="58"/>
      <c r="D3" s="58"/>
      <c r="E3" s="59"/>
      <c r="F3" s="60"/>
    </row>
    <row r="4" spans="2:6" ht="10.5">
      <c r="B4" s="19" t="s">
        <v>70</v>
      </c>
      <c r="C4" s="58">
        <v>1665</v>
      </c>
      <c r="D4" s="58">
        <v>1944</v>
      </c>
      <c r="E4" s="59">
        <f aca="true" t="shared" si="0" ref="E4:E11">D4-C4</f>
        <v>279</v>
      </c>
      <c r="F4" s="60">
        <f>IF(D4&gt;C4,IF(C4,E4/C4,1),IF(C4,E4/C4,0))</f>
        <v>0.16756756756756758</v>
      </c>
    </row>
    <row r="5" spans="2:6" ht="10.5">
      <c r="B5" s="19" t="s">
        <v>71</v>
      </c>
      <c r="C5" s="58">
        <v>438</v>
      </c>
      <c r="D5" s="58">
        <v>414</v>
      </c>
      <c r="E5" s="59">
        <f t="shared" si="0"/>
        <v>-24</v>
      </c>
      <c r="F5" s="60">
        <f aca="true" t="shared" si="1" ref="F5:F11">IF(D5&gt;C5,IF(C5,E5/C5,1),IF(C5,E5/C5,0))</f>
        <v>-0.0547945205479452</v>
      </c>
    </row>
    <row r="6" spans="2:6" ht="10.5">
      <c r="B6" s="19" t="s">
        <v>72</v>
      </c>
      <c r="C6" s="58">
        <v>1704</v>
      </c>
      <c r="D6" s="58">
        <v>1683</v>
      </c>
      <c r="E6" s="59">
        <f t="shared" si="0"/>
        <v>-21</v>
      </c>
      <c r="F6" s="60">
        <f t="shared" si="1"/>
        <v>-0.01232394366197183</v>
      </c>
    </row>
    <row r="7" spans="2:6" ht="10.5">
      <c r="B7" s="19" t="s">
        <v>73</v>
      </c>
      <c r="C7" s="58">
        <v>849</v>
      </c>
      <c r="D7" s="58">
        <v>1120</v>
      </c>
      <c r="E7" s="59">
        <f t="shared" si="0"/>
        <v>271</v>
      </c>
      <c r="F7" s="60">
        <f t="shared" si="1"/>
        <v>0.31919905771495877</v>
      </c>
    </row>
    <row r="8" spans="2:6" ht="10.5">
      <c r="B8" s="19" t="s">
        <v>74</v>
      </c>
      <c r="C8" s="58">
        <v>1533</v>
      </c>
      <c r="D8" s="58">
        <v>1644</v>
      </c>
      <c r="E8" s="59">
        <f t="shared" si="0"/>
        <v>111</v>
      </c>
      <c r="F8" s="60">
        <f t="shared" si="1"/>
        <v>0.07240704500978473</v>
      </c>
    </row>
    <row r="9" spans="2:6" ht="10.5">
      <c r="B9" s="19" t="s">
        <v>75</v>
      </c>
      <c r="C9" s="58">
        <v>2166</v>
      </c>
      <c r="D9" s="58">
        <v>1875</v>
      </c>
      <c r="E9" s="59">
        <f t="shared" si="0"/>
        <v>-291</v>
      </c>
      <c r="F9" s="60">
        <f t="shared" si="1"/>
        <v>-0.13434903047091412</v>
      </c>
    </row>
    <row r="10" spans="2:6" ht="10.5">
      <c r="B10" s="19" t="s">
        <v>76</v>
      </c>
      <c r="C10" s="58">
        <v>1005</v>
      </c>
      <c r="D10" s="58">
        <v>1164</v>
      </c>
      <c r="E10" s="59">
        <f t="shared" si="0"/>
        <v>159</v>
      </c>
      <c r="F10" s="60">
        <f t="shared" si="1"/>
        <v>0.1582089552238806</v>
      </c>
    </row>
    <row r="11" spans="2:6" ht="10.5">
      <c r="B11" s="19" t="s">
        <v>77</v>
      </c>
      <c r="C11" s="58">
        <v>974</v>
      </c>
      <c r="D11" s="58">
        <v>995</v>
      </c>
      <c r="E11" s="59">
        <f t="shared" si="0"/>
        <v>21</v>
      </c>
      <c r="F11" s="60">
        <f t="shared" si="1"/>
        <v>0.021560574948665298</v>
      </c>
    </row>
    <row r="12" spans="2:6" ht="10.5">
      <c r="B12" s="77" t="s">
        <v>28</v>
      </c>
      <c r="C12" s="74">
        <f>SUM(C4:C11)</f>
        <v>10334</v>
      </c>
      <c r="D12" s="74">
        <f>SUM(D4:D11)</f>
        <v>10839</v>
      </c>
      <c r="E12" s="75">
        <f>SUM(E4:E11)</f>
        <v>505</v>
      </c>
      <c r="F12" s="76">
        <f>IF(D12&gt;C12,IF(C12,E12/C12,1),IF(C12,E12/C12,0))</f>
        <v>0.04886781497967873</v>
      </c>
    </row>
    <row r="13" spans="3:6" ht="6.75" customHeight="1">
      <c r="C13" s="58"/>
      <c r="D13" s="58"/>
      <c r="E13" s="59"/>
      <c r="F13" s="60"/>
    </row>
    <row r="14" spans="1:6" ht="10.5">
      <c r="A14" s="115" t="s">
        <v>21</v>
      </c>
      <c r="B14" s="115"/>
      <c r="C14" s="58"/>
      <c r="D14" s="58"/>
      <c r="E14" s="59"/>
      <c r="F14" s="60"/>
    </row>
    <row r="15" spans="1:6" ht="10.5">
      <c r="A15" s="70"/>
      <c r="B15" s="71" t="s">
        <v>132</v>
      </c>
      <c r="C15" s="58">
        <v>18</v>
      </c>
      <c r="D15" s="58">
        <v>33</v>
      </c>
      <c r="E15" s="59">
        <f aca="true" t="shared" si="2" ref="E15:E24">D15-C15</f>
        <v>15</v>
      </c>
      <c r="F15" s="60">
        <f aca="true" t="shared" si="3" ref="F15:F25">IF(D15&gt;C15,IF(C15,E15/C15,1),IF(C15,E15/C15,0))</f>
        <v>0.8333333333333334</v>
      </c>
    </row>
    <row r="16" spans="2:6" ht="10.5">
      <c r="B16" s="19" t="s">
        <v>78</v>
      </c>
      <c r="C16" s="58">
        <v>593</v>
      </c>
      <c r="D16" s="58">
        <v>483</v>
      </c>
      <c r="E16" s="59">
        <f t="shared" si="2"/>
        <v>-110</v>
      </c>
      <c r="F16" s="60">
        <f t="shared" si="3"/>
        <v>-0.18549747048903878</v>
      </c>
    </row>
    <row r="17" spans="2:6" ht="10.5">
      <c r="B17" s="19" t="s">
        <v>79</v>
      </c>
      <c r="C17" s="58">
        <v>584</v>
      </c>
      <c r="D17" s="58">
        <v>639</v>
      </c>
      <c r="E17" s="59">
        <f t="shared" si="2"/>
        <v>55</v>
      </c>
      <c r="F17" s="60">
        <f t="shared" si="3"/>
        <v>0.09417808219178082</v>
      </c>
    </row>
    <row r="18" spans="2:6" ht="10.5">
      <c r="B18" s="19" t="s">
        <v>80</v>
      </c>
      <c r="C18" s="58">
        <v>1283</v>
      </c>
      <c r="D18" s="58">
        <v>1554</v>
      </c>
      <c r="E18" s="59">
        <f t="shared" si="2"/>
        <v>271</v>
      </c>
      <c r="F18" s="60">
        <f t="shared" si="3"/>
        <v>0.2112236944660951</v>
      </c>
    </row>
    <row r="19" spans="2:6" ht="10.5">
      <c r="B19" s="19" t="s">
        <v>81</v>
      </c>
      <c r="C19" s="58">
        <v>2810</v>
      </c>
      <c r="D19" s="58">
        <v>3068</v>
      </c>
      <c r="E19" s="59">
        <f t="shared" si="2"/>
        <v>258</v>
      </c>
      <c r="F19" s="60">
        <f t="shared" si="3"/>
        <v>0.09181494661921709</v>
      </c>
    </row>
    <row r="20" spans="2:6" ht="10.5">
      <c r="B20" s="19" t="s">
        <v>82</v>
      </c>
      <c r="C20" s="58">
        <v>411</v>
      </c>
      <c r="D20" s="58">
        <v>336</v>
      </c>
      <c r="E20" s="59">
        <f t="shared" si="2"/>
        <v>-75</v>
      </c>
      <c r="F20" s="60">
        <f t="shared" si="3"/>
        <v>-0.18248175182481752</v>
      </c>
    </row>
    <row r="21" spans="2:6" ht="10.5">
      <c r="B21" s="19" t="s">
        <v>83</v>
      </c>
      <c r="C21" s="58">
        <v>1135</v>
      </c>
      <c r="D21" s="58">
        <v>1215</v>
      </c>
      <c r="E21" s="59">
        <f t="shared" si="2"/>
        <v>80</v>
      </c>
      <c r="F21" s="60">
        <f t="shared" si="3"/>
        <v>0.07048458149779736</v>
      </c>
    </row>
    <row r="22" spans="2:6" ht="10.5">
      <c r="B22" s="19" t="s">
        <v>84</v>
      </c>
      <c r="C22" s="58">
        <v>2536</v>
      </c>
      <c r="D22" s="58">
        <v>3042</v>
      </c>
      <c r="E22" s="59">
        <f t="shared" si="2"/>
        <v>506</v>
      </c>
      <c r="F22" s="60">
        <f t="shared" si="3"/>
        <v>0.1995268138801262</v>
      </c>
    </row>
    <row r="23" spans="2:6" ht="10.5">
      <c r="B23" s="19" t="s">
        <v>85</v>
      </c>
      <c r="C23" s="58">
        <v>54</v>
      </c>
      <c r="D23" s="58">
        <v>38</v>
      </c>
      <c r="E23" s="59">
        <f t="shared" si="2"/>
        <v>-16</v>
      </c>
      <c r="F23" s="60">
        <f t="shared" si="3"/>
        <v>-0.2962962962962963</v>
      </c>
    </row>
    <row r="24" spans="2:6" ht="10.5">
      <c r="B24" s="19" t="s">
        <v>86</v>
      </c>
      <c r="C24" s="58">
        <v>132</v>
      </c>
      <c r="D24" s="58">
        <v>136</v>
      </c>
      <c r="E24" s="59">
        <f t="shared" si="2"/>
        <v>4</v>
      </c>
      <c r="F24" s="60">
        <f t="shared" si="3"/>
        <v>0.030303030303030304</v>
      </c>
    </row>
    <row r="25" spans="2:6" s="78" customFormat="1" ht="10.5">
      <c r="B25" s="77" t="s">
        <v>28</v>
      </c>
      <c r="C25" s="79">
        <f>SUM(C15:C24)</f>
        <v>9556</v>
      </c>
      <c r="D25" s="79">
        <f>SUM(D15:D24)</f>
        <v>10544</v>
      </c>
      <c r="E25" s="79">
        <f>SUM(E15:E24)</f>
        <v>988</v>
      </c>
      <c r="F25" s="76">
        <f t="shared" si="3"/>
        <v>0.10339053997488488</v>
      </c>
    </row>
    <row r="26" spans="3:6" ht="6.75" customHeight="1">
      <c r="C26" s="58"/>
      <c r="D26" s="58"/>
      <c r="E26" s="59"/>
      <c r="F26" s="60"/>
    </row>
    <row r="27" spans="1:6" ht="10.5">
      <c r="A27" s="115" t="s">
        <v>22</v>
      </c>
      <c r="B27" s="115"/>
      <c r="C27" s="58"/>
      <c r="D27" s="58"/>
      <c r="E27" s="59"/>
      <c r="F27" s="60"/>
    </row>
    <row r="28" spans="1:6" ht="10.5">
      <c r="A28" s="21"/>
      <c r="B28" s="19" t="s">
        <v>87</v>
      </c>
      <c r="C28" s="58">
        <v>251</v>
      </c>
      <c r="D28" s="58">
        <v>276</v>
      </c>
      <c r="E28" s="59">
        <f aca="true" t="shared" si="4" ref="E28:E43">D28-C28</f>
        <v>25</v>
      </c>
      <c r="F28" s="60">
        <f aca="true" t="shared" si="5" ref="F28:F44">IF(D28&gt;C28,IF(C28,E28/C28,1),IF(C28,E28/C28,0))</f>
        <v>0.099601593625498</v>
      </c>
    </row>
    <row r="29" spans="1:6" ht="10.5">
      <c r="A29" s="21"/>
      <c r="B29" s="19" t="s">
        <v>88</v>
      </c>
      <c r="C29" s="58">
        <v>0</v>
      </c>
      <c r="D29" s="58">
        <v>0</v>
      </c>
      <c r="E29" s="59">
        <f t="shared" si="4"/>
        <v>0</v>
      </c>
      <c r="F29" s="60">
        <f t="shared" si="5"/>
        <v>0</v>
      </c>
    </row>
    <row r="30" spans="2:6" ht="10.5">
      <c r="B30" s="19" t="s">
        <v>89</v>
      </c>
      <c r="C30" s="58">
        <v>1629</v>
      </c>
      <c r="D30" s="58">
        <v>1647</v>
      </c>
      <c r="E30" s="59">
        <f t="shared" si="4"/>
        <v>18</v>
      </c>
      <c r="F30" s="60">
        <f t="shared" si="5"/>
        <v>0.011049723756906077</v>
      </c>
    </row>
    <row r="31" spans="2:6" ht="10.5">
      <c r="B31" s="19" t="s">
        <v>90</v>
      </c>
      <c r="C31" s="58">
        <v>1040</v>
      </c>
      <c r="D31" s="58">
        <v>1328</v>
      </c>
      <c r="E31" s="59">
        <f t="shared" si="4"/>
        <v>288</v>
      </c>
      <c r="F31" s="60">
        <f t="shared" si="5"/>
        <v>0.27692307692307694</v>
      </c>
    </row>
    <row r="32" spans="2:6" ht="10.5">
      <c r="B32" s="19" t="s">
        <v>91</v>
      </c>
      <c r="C32" s="58">
        <v>1559</v>
      </c>
      <c r="D32" s="58">
        <v>1630</v>
      </c>
      <c r="E32" s="59">
        <f t="shared" si="4"/>
        <v>71</v>
      </c>
      <c r="F32" s="60">
        <f t="shared" si="5"/>
        <v>0.045542014111610005</v>
      </c>
    </row>
    <row r="33" spans="2:6" ht="10.5">
      <c r="B33" s="19" t="s">
        <v>92</v>
      </c>
      <c r="C33" s="58">
        <v>5257</v>
      </c>
      <c r="D33" s="58">
        <v>5110</v>
      </c>
      <c r="E33" s="59">
        <f t="shared" si="4"/>
        <v>-147</v>
      </c>
      <c r="F33" s="60">
        <f t="shared" si="5"/>
        <v>-0.02796271637816245</v>
      </c>
    </row>
    <row r="34" spans="2:6" ht="10.5">
      <c r="B34" s="19" t="s">
        <v>93</v>
      </c>
      <c r="C34" s="58">
        <v>1172</v>
      </c>
      <c r="D34" s="58">
        <v>1385</v>
      </c>
      <c r="E34" s="59">
        <f t="shared" si="4"/>
        <v>213</v>
      </c>
      <c r="F34" s="60">
        <f t="shared" si="5"/>
        <v>0.181740614334471</v>
      </c>
    </row>
    <row r="35" spans="2:6" ht="10.5">
      <c r="B35" s="72" t="s">
        <v>133</v>
      </c>
      <c r="C35" s="58">
        <v>4</v>
      </c>
      <c r="D35" s="58">
        <v>39</v>
      </c>
      <c r="E35" s="59">
        <f t="shared" si="4"/>
        <v>35</v>
      </c>
      <c r="F35" s="60">
        <f t="shared" si="5"/>
        <v>8.75</v>
      </c>
    </row>
    <row r="36" spans="2:6" ht="10.5">
      <c r="B36" s="19" t="s">
        <v>94</v>
      </c>
      <c r="C36" s="58">
        <v>2025</v>
      </c>
      <c r="D36" s="58">
        <v>2100</v>
      </c>
      <c r="E36" s="59">
        <f t="shared" si="4"/>
        <v>75</v>
      </c>
      <c r="F36" s="60">
        <f t="shared" si="5"/>
        <v>0.037037037037037035</v>
      </c>
    </row>
    <row r="37" spans="2:6" ht="10.5">
      <c r="B37" s="19" t="s">
        <v>95</v>
      </c>
      <c r="C37" s="58">
        <v>807</v>
      </c>
      <c r="D37" s="58">
        <v>1000.5</v>
      </c>
      <c r="E37" s="59">
        <f t="shared" si="4"/>
        <v>193.5</v>
      </c>
      <c r="F37" s="60">
        <f t="shared" si="5"/>
        <v>0.23977695167286245</v>
      </c>
    </row>
    <row r="38" spans="2:6" ht="10.5">
      <c r="B38" s="19" t="s">
        <v>96</v>
      </c>
      <c r="C38" s="58">
        <v>1119</v>
      </c>
      <c r="D38" s="58">
        <v>1329</v>
      </c>
      <c r="E38" s="59">
        <f t="shared" si="4"/>
        <v>210</v>
      </c>
      <c r="F38" s="60">
        <f t="shared" si="5"/>
        <v>0.1876675603217158</v>
      </c>
    </row>
    <row r="39" spans="2:6" ht="10.5">
      <c r="B39" s="19" t="s">
        <v>97</v>
      </c>
      <c r="C39" s="58">
        <v>951</v>
      </c>
      <c r="D39" s="58">
        <v>1010</v>
      </c>
      <c r="E39" s="59">
        <f t="shared" si="4"/>
        <v>59</v>
      </c>
      <c r="F39" s="60">
        <f t="shared" si="5"/>
        <v>0.06203995793901157</v>
      </c>
    </row>
    <row r="40" spans="2:6" ht="10.5">
      <c r="B40" s="19" t="s">
        <v>98</v>
      </c>
      <c r="C40" s="58">
        <v>1647</v>
      </c>
      <c r="D40" s="58">
        <v>1706</v>
      </c>
      <c r="E40" s="59">
        <f t="shared" si="4"/>
        <v>59</v>
      </c>
      <c r="F40" s="60">
        <f t="shared" si="5"/>
        <v>0.0358227079538555</v>
      </c>
    </row>
    <row r="41" spans="2:6" ht="10.5">
      <c r="B41" s="19" t="s">
        <v>99</v>
      </c>
      <c r="C41" s="58">
        <v>1242</v>
      </c>
      <c r="D41" s="58">
        <v>1275</v>
      </c>
      <c r="E41" s="59">
        <f t="shared" si="4"/>
        <v>33</v>
      </c>
      <c r="F41" s="60">
        <f t="shared" si="5"/>
        <v>0.026570048309178744</v>
      </c>
    </row>
    <row r="42" spans="2:6" ht="10.5">
      <c r="B42" s="19" t="s">
        <v>100</v>
      </c>
      <c r="C42" s="58">
        <v>0</v>
      </c>
      <c r="D42" s="58">
        <v>3</v>
      </c>
      <c r="E42" s="59">
        <f t="shared" si="4"/>
        <v>3</v>
      </c>
      <c r="F42" s="60">
        <f t="shared" si="5"/>
        <v>1</v>
      </c>
    </row>
    <row r="43" spans="2:6" ht="10.5">
      <c r="B43" s="19" t="s">
        <v>101</v>
      </c>
      <c r="C43" s="58">
        <v>84</v>
      </c>
      <c r="D43" s="58">
        <v>87</v>
      </c>
      <c r="E43" s="59">
        <f t="shared" si="4"/>
        <v>3</v>
      </c>
      <c r="F43" s="60">
        <f t="shared" si="5"/>
        <v>0.03571428571428571</v>
      </c>
    </row>
    <row r="44" spans="2:6" s="78" customFormat="1" ht="10.5">
      <c r="B44" s="77" t="s">
        <v>28</v>
      </c>
      <c r="C44" s="79">
        <f>SUM(C28:C43)</f>
        <v>18787</v>
      </c>
      <c r="D44" s="79">
        <f>SUM(D28:D43)</f>
        <v>19925.5</v>
      </c>
      <c r="E44" s="80">
        <f>SUM(E28:E43)</f>
        <v>1138.5</v>
      </c>
      <c r="F44" s="76">
        <f t="shared" si="5"/>
        <v>0.06060041518071006</v>
      </c>
    </row>
    <row r="45" spans="3:6" ht="6.75" customHeight="1">
      <c r="C45" s="58"/>
      <c r="D45" s="58"/>
      <c r="E45" s="59"/>
      <c r="F45" s="60"/>
    </row>
    <row r="46" spans="1:6" s="78" customFormat="1" ht="10.5">
      <c r="A46" s="116" t="s">
        <v>23</v>
      </c>
      <c r="B46" s="116"/>
      <c r="C46" s="79">
        <v>6727</v>
      </c>
      <c r="D46" s="79">
        <v>5675</v>
      </c>
      <c r="E46" s="80">
        <f>D46-C46</f>
        <v>-1052</v>
      </c>
      <c r="F46" s="76">
        <f>IF(D46&gt;C46,IF(C46,E46/C46,1),IF(C46,E46/C46,0))</f>
        <v>-0.15638471829939052</v>
      </c>
    </row>
    <row r="47" spans="3:6" ht="10.5">
      <c r="C47" s="58"/>
      <c r="D47" s="58"/>
      <c r="E47" s="59"/>
      <c r="F47" s="60"/>
    </row>
    <row r="48" spans="1:6" ht="10.5">
      <c r="A48" s="115" t="s">
        <v>24</v>
      </c>
      <c r="B48" s="115"/>
      <c r="C48" s="58"/>
      <c r="D48" s="58"/>
      <c r="E48" s="59"/>
      <c r="F48" s="60"/>
    </row>
    <row r="49" spans="2:6" ht="10.5">
      <c r="B49" s="19" t="s">
        <v>102</v>
      </c>
      <c r="C49" s="58">
        <v>47</v>
      </c>
      <c r="D49" s="58">
        <v>44</v>
      </c>
      <c r="E49" s="59">
        <f aca="true" t="shared" si="6" ref="E49:E59">D49-C49</f>
        <v>-3</v>
      </c>
      <c r="F49" s="60">
        <f aca="true" t="shared" si="7" ref="F49:F60">IF(D49&gt;C49,IF(C49,E49/C49,1),IF(C49,E49/C49,0))</f>
        <v>-0.06382978723404255</v>
      </c>
    </row>
    <row r="50" spans="2:6" ht="10.5">
      <c r="B50" s="19" t="s">
        <v>103</v>
      </c>
      <c r="C50" s="58">
        <v>178</v>
      </c>
      <c r="D50" s="58">
        <v>246</v>
      </c>
      <c r="E50" s="59">
        <f t="shared" si="6"/>
        <v>68</v>
      </c>
      <c r="F50" s="60">
        <f t="shared" si="7"/>
        <v>0.38202247191011235</v>
      </c>
    </row>
    <row r="51" spans="2:6" ht="10.5">
      <c r="B51" s="19" t="s">
        <v>104</v>
      </c>
      <c r="C51" s="58">
        <v>2555</v>
      </c>
      <c r="D51" s="58">
        <v>2536</v>
      </c>
      <c r="E51" s="59">
        <f t="shared" si="6"/>
        <v>-19</v>
      </c>
      <c r="F51" s="60">
        <f t="shared" si="7"/>
        <v>-0.007436399217221135</v>
      </c>
    </row>
    <row r="52" spans="2:6" ht="10.5">
      <c r="B52" s="19" t="s">
        <v>105</v>
      </c>
      <c r="C52" s="58">
        <v>2425</v>
      </c>
      <c r="D52" s="58">
        <v>2527</v>
      </c>
      <c r="E52" s="59">
        <f t="shared" si="6"/>
        <v>102</v>
      </c>
      <c r="F52" s="60">
        <f t="shared" si="7"/>
        <v>0.04206185567010309</v>
      </c>
    </row>
    <row r="53" spans="2:6" ht="10.5">
      <c r="B53" s="19" t="s">
        <v>106</v>
      </c>
      <c r="C53" s="58">
        <v>3157</v>
      </c>
      <c r="D53" s="58">
        <v>3029</v>
      </c>
      <c r="E53" s="59">
        <f t="shared" si="6"/>
        <v>-128</v>
      </c>
      <c r="F53" s="60">
        <f t="shared" si="7"/>
        <v>-0.04054482103262591</v>
      </c>
    </row>
    <row r="54" spans="2:6" ht="10.5">
      <c r="B54" s="66" t="s">
        <v>130</v>
      </c>
      <c r="C54" s="58">
        <v>296</v>
      </c>
      <c r="D54" s="58">
        <v>274</v>
      </c>
      <c r="E54" s="59">
        <f t="shared" si="6"/>
        <v>-22</v>
      </c>
      <c r="F54" s="60">
        <f t="shared" si="7"/>
        <v>-0.07432432432432433</v>
      </c>
    </row>
    <row r="55" spans="2:6" ht="10.5">
      <c r="B55" s="65" t="s">
        <v>128</v>
      </c>
      <c r="C55" s="58">
        <v>70</v>
      </c>
      <c r="D55" s="58">
        <v>0</v>
      </c>
      <c r="E55" s="59">
        <f t="shared" si="6"/>
        <v>-70</v>
      </c>
      <c r="F55" s="60">
        <f t="shared" si="7"/>
        <v>-1</v>
      </c>
    </row>
    <row r="56" spans="2:6" ht="10.5">
      <c r="B56" s="19" t="s">
        <v>107</v>
      </c>
      <c r="C56" s="58">
        <v>109</v>
      </c>
      <c r="D56" s="58">
        <v>83</v>
      </c>
      <c r="E56" s="59">
        <f t="shared" si="6"/>
        <v>-26</v>
      </c>
      <c r="F56" s="60">
        <f t="shared" si="7"/>
        <v>-0.23853211009174313</v>
      </c>
    </row>
    <row r="57" spans="2:6" ht="10.5">
      <c r="B57" s="19" t="s">
        <v>108</v>
      </c>
      <c r="C57" s="58">
        <v>5535</v>
      </c>
      <c r="D57" s="58">
        <v>5593</v>
      </c>
      <c r="E57" s="59">
        <f t="shared" si="6"/>
        <v>58</v>
      </c>
      <c r="F57" s="60">
        <f t="shared" si="7"/>
        <v>0.010478771454381211</v>
      </c>
    </row>
    <row r="58" spans="2:6" ht="10.5">
      <c r="B58" s="19" t="s">
        <v>109</v>
      </c>
      <c r="C58" s="58">
        <v>9</v>
      </c>
      <c r="D58" s="58">
        <v>9</v>
      </c>
      <c r="E58" s="59">
        <f t="shared" si="6"/>
        <v>0</v>
      </c>
      <c r="F58" s="60">
        <f t="shared" si="7"/>
        <v>0</v>
      </c>
    </row>
    <row r="59" spans="2:6" ht="10.5">
      <c r="B59" s="19" t="s">
        <v>110</v>
      </c>
      <c r="C59" s="58">
        <v>1821</v>
      </c>
      <c r="D59" s="58">
        <v>1993</v>
      </c>
      <c r="E59" s="59">
        <f t="shared" si="6"/>
        <v>172</v>
      </c>
      <c r="F59" s="60">
        <f t="shared" si="7"/>
        <v>0.09445359692476661</v>
      </c>
    </row>
    <row r="60" spans="2:6" s="78" customFormat="1" ht="10.5">
      <c r="B60" s="77" t="s">
        <v>28</v>
      </c>
      <c r="C60" s="79">
        <f>SUM(C49:C59)</f>
        <v>16202</v>
      </c>
      <c r="D60" s="79">
        <f>SUM(D49:D59)</f>
        <v>16334</v>
      </c>
      <c r="E60" s="80">
        <f>SUM(E49:E59)</f>
        <v>132</v>
      </c>
      <c r="F60" s="76">
        <f t="shared" si="7"/>
        <v>0.008147142328107641</v>
      </c>
    </row>
    <row r="61" spans="3:6" ht="6.75" customHeight="1">
      <c r="C61" s="58"/>
      <c r="D61" s="58"/>
      <c r="E61" s="59"/>
      <c r="F61" s="60"/>
    </row>
    <row r="62" spans="1:6" ht="10.5">
      <c r="A62" s="115" t="s">
        <v>27</v>
      </c>
      <c r="B62" s="115"/>
      <c r="C62" s="58"/>
      <c r="D62" s="58"/>
      <c r="E62" s="59"/>
      <c r="F62" s="60"/>
    </row>
    <row r="63" spans="1:6" ht="10.5">
      <c r="A63" s="21"/>
      <c r="B63" s="19" t="s">
        <v>111</v>
      </c>
      <c r="C63" s="58">
        <v>186</v>
      </c>
      <c r="D63" s="58">
        <v>156</v>
      </c>
      <c r="E63" s="59">
        <f aca="true" t="shared" si="8" ref="E63:E68">D63-C63</f>
        <v>-30</v>
      </c>
      <c r="F63" s="60">
        <f aca="true" t="shared" si="9" ref="F63:F69">IF(D63&gt;C63,IF(C63,E63/C63,1),IF(C63,E63/C63,0))</f>
        <v>-0.16129032258064516</v>
      </c>
    </row>
    <row r="64" spans="1:6" ht="10.5">
      <c r="A64" s="21"/>
      <c r="B64" s="19" t="s">
        <v>116</v>
      </c>
      <c r="C64" s="58">
        <v>117</v>
      </c>
      <c r="D64" s="58">
        <v>73.5</v>
      </c>
      <c r="E64" s="59">
        <f t="shared" si="8"/>
        <v>-43.5</v>
      </c>
      <c r="F64" s="60">
        <f t="shared" si="9"/>
        <v>-0.3717948717948718</v>
      </c>
    </row>
    <row r="65" spans="2:6" ht="10.5">
      <c r="B65" s="19" t="s">
        <v>112</v>
      </c>
      <c r="C65" s="58">
        <v>984</v>
      </c>
      <c r="D65" s="58">
        <v>1068</v>
      </c>
      <c r="E65" s="59">
        <f t="shared" si="8"/>
        <v>84</v>
      </c>
      <c r="F65" s="60">
        <f t="shared" si="9"/>
        <v>0.08536585365853659</v>
      </c>
    </row>
    <row r="66" spans="2:6" ht="10.5">
      <c r="B66" s="19" t="s">
        <v>113</v>
      </c>
      <c r="C66" s="58">
        <v>43</v>
      </c>
      <c r="D66" s="58">
        <v>78</v>
      </c>
      <c r="E66" s="59">
        <f t="shared" si="8"/>
        <v>35</v>
      </c>
      <c r="F66" s="60">
        <f t="shared" si="9"/>
        <v>0.813953488372093</v>
      </c>
    </row>
    <row r="67" spans="2:6" ht="10.5">
      <c r="B67" s="19" t="s">
        <v>114</v>
      </c>
      <c r="C67" s="58">
        <v>20</v>
      </c>
      <c r="D67" s="58">
        <v>8</v>
      </c>
      <c r="E67" s="59">
        <f t="shared" si="8"/>
        <v>-12</v>
      </c>
      <c r="F67" s="60">
        <f t="shared" si="9"/>
        <v>-0.6</v>
      </c>
    </row>
    <row r="68" spans="2:6" ht="10.5">
      <c r="B68" s="19" t="s">
        <v>115</v>
      </c>
      <c r="C68" s="58">
        <v>24</v>
      </c>
      <c r="D68" s="58">
        <v>33</v>
      </c>
      <c r="E68" s="59">
        <f t="shared" si="8"/>
        <v>9</v>
      </c>
      <c r="F68" s="60">
        <f t="shared" si="9"/>
        <v>0.375</v>
      </c>
    </row>
    <row r="69" spans="2:6" s="78" customFormat="1" ht="10.5">
      <c r="B69" s="77" t="s">
        <v>28</v>
      </c>
      <c r="C69" s="79">
        <f>SUM(C63:C68)</f>
        <v>1374</v>
      </c>
      <c r="D69" s="79">
        <f>SUM(D63:D68)</f>
        <v>1416.5</v>
      </c>
      <c r="E69" s="80">
        <f>SUM(E63:E68)</f>
        <v>42.5</v>
      </c>
      <c r="F69" s="76">
        <f t="shared" si="9"/>
        <v>0.030931586608442505</v>
      </c>
    </row>
    <row r="70" spans="3:6" ht="6.75" customHeight="1">
      <c r="C70" s="58"/>
      <c r="D70" s="58"/>
      <c r="E70" s="59"/>
      <c r="F70" s="60"/>
    </row>
    <row r="71" spans="2:6" s="78" customFormat="1" ht="10.5">
      <c r="B71" s="77" t="s">
        <v>5</v>
      </c>
      <c r="C71" s="74">
        <f>C69+C60+C46+C44+C25+C12</f>
        <v>62980</v>
      </c>
      <c r="D71" s="74">
        <f>D69+D60+D46+D44+D25+D12</f>
        <v>64734</v>
      </c>
      <c r="E71" s="74">
        <f>E69+E60+E46+E44+E25+E12</f>
        <v>1754</v>
      </c>
      <c r="F71" s="76">
        <f>IF(D71&gt;C71,IF(C71,E71/C71,1),IF(C71,E71/C71,0))</f>
        <v>0.02785011114639568</v>
      </c>
    </row>
    <row r="75" spans="1:2" ht="12.75">
      <c r="A75"/>
      <c r="B75" s="25"/>
    </row>
    <row r="76" ht="12.75">
      <c r="B76"/>
    </row>
  </sheetData>
  <mergeCells count="6">
    <mergeCell ref="A48:B48"/>
    <mergeCell ref="A62:B62"/>
    <mergeCell ref="A3:B3"/>
    <mergeCell ref="A14:B14"/>
    <mergeCell ref="A27:B27"/>
    <mergeCell ref="A46:B46"/>
  </mergeCells>
  <printOptions horizontalCentered="1"/>
  <pageMargins left="0.25" right="0.5" top="0.75" bottom="0.25" header="0" footer="0"/>
  <pageSetup horizontalDpi="600" verticalDpi="600" orientation="portrait" r:id="rId3"/>
  <headerFooter alignWithMargins="0">
    <oddHeader>&amp;CThe University of Alabama in Huntsville 
Spring 2002 vs. Spring 2003
Credit Hour Production by College and Department</oddHeader>
    <oddFooter xml:space="preserve">&amp;L&amp;8
Office of Institutional Research
&amp;F; &amp;A &amp;D (das)&amp;C&amp;8    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Provost Office, UAH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 M. Freemon</dc:creator>
  <cp:keywords/>
  <dc:description/>
  <cp:lastModifiedBy>Laura</cp:lastModifiedBy>
  <cp:lastPrinted>2007-02-16T16:10:29Z</cp:lastPrinted>
  <dcterms:created xsi:type="dcterms:W3CDTF">1998-01-26T15:39:19Z</dcterms:created>
  <dcterms:modified xsi:type="dcterms:W3CDTF">2007-02-16T16:59:39Z</dcterms:modified>
  <cp:category/>
  <cp:version/>
  <cp:contentType/>
  <cp:contentStatus/>
</cp:coreProperties>
</file>