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2006M-sh" sheetId="1" r:id="rId1"/>
  </sheets>
  <definedNames>
    <definedName name="_xlnm.Print_Titles" localSheetId="0">'2006M-sh'!$1:$1</definedName>
  </definedNames>
  <calcPr fullCalcOnLoad="1"/>
</workbook>
</file>

<file path=xl/sharedStrings.xml><?xml version="1.0" encoding="utf-8"?>
<sst xmlns="http://schemas.openxmlformats.org/spreadsheetml/2006/main" count="72" uniqueCount="65">
  <si>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</si>
  <si>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</si>
  <si>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</si>
  <si>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</si>
  <si>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</si>
  <si>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</si>
  <si>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</si>
  <si>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</si>
  <si>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</si>
  <si>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</si>
  <si>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</si>
  <si>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</si>
  <si>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</si>
  <si>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ADSC</t>
  </si>
  <si>
    <t>ACC</t>
  </si>
  <si>
    <t>BLS</t>
  </si>
  <si>
    <t>ECN</t>
  </si>
  <si>
    <t>FIN</t>
  </si>
  <si>
    <t>MGT</t>
  </si>
  <si>
    <t>MIS</t>
  </si>
  <si>
    <t>MKT</t>
  </si>
  <si>
    <t>MSC</t>
  </si>
  <si>
    <t>CE</t>
  </si>
  <si>
    <t>ED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</si>
  <si>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</si>
  <si>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</si>
  <si>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</si>
  <si>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</si>
  <si>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</si>
  <si>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</si>
  <si>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</si>
  <si>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</si>
  <si>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</si>
  <si>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</si>
  <si>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OSE</t>
  </si>
  <si>
    <t>LA</t>
  </si>
  <si>
    <t>ARH</t>
  </si>
  <si>
    <t>ARS</t>
  </si>
  <si>
    <t>CM</t>
  </si>
  <si>
    <t>EDC</t>
  </si>
  <si>
    <t>EH</t>
  </si>
  <si>
    <t>ESL</t>
  </si>
  <si>
    <t>HY</t>
  </si>
  <si>
    <t>MU</t>
  </si>
  <si>
    <t>MUA</t>
  </si>
  <si>
    <t>PHL</t>
  </si>
  <si>
    <t>PSC</t>
  </si>
  <si>
    <t>SOC</t>
  </si>
  <si>
    <t>SCI</t>
  </si>
  <si>
    <t>ATS</t>
  </si>
  <si>
    <t>BYS</t>
  </si>
  <si>
    <t>CH</t>
  </si>
  <si>
    <t>MA</t>
  </si>
  <si>
    <t>MTS</t>
  </si>
  <si>
    <t>PH</t>
  </si>
  <si>
    <t>OTH</t>
  </si>
  <si>
    <t>CO</t>
  </si>
  <si>
    <t>HPE</t>
  </si>
  <si>
    <t>Grand Total</t>
  </si>
  <si>
    <t>BSE</t>
  </si>
  <si>
    <t>FL</t>
  </si>
  <si>
    <t>ES</t>
  </si>
  <si>
    <t>MS</t>
  </si>
  <si>
    <t>IEP</t>
  </si>
  <si>
    <t>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</si>
</sst>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2.75"/>
  <cols>
    <col min="1" max="1" width="10.57421875" style="3" bestFit="1" customWidth="1"/>
    <col min="2" max="16384" width="9.140625" style="3" customWidth="1"/>
  </cols>
  <sheetData>
    <row r="1" spans="2:14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ht="12.75">
      <c r="A2" s="2" t="s">
        <v>13</v>
      </c>
    </row>
    <row r="3" spans="1:14" ht="12.75">
      <c r="A3" s="3" t="s">
        <v>14</v>
      </c>
      <c r="B3" s="3">
        <v>0</v>
      </c>
      <c r="C3" s="3">
        <v>0</v>
      </c>
      <c r="D3" s="3">
        <v>225</v>
      </c>
      <c r="E3" s="3">
        <f aca="true" t="shared" si="0" ref="E3:E10">SUM(B3:D3)</f>
        <v>225</v>
      </c>
      <c r="F3" s="3">
        <v>300</v>
      </c>
      <c r="G3" s="3">
        <v>14</v>
      </c>
      <c r="H3" s="3">
        <f aca="true" t="shared" si="1" ref="H3:H10">SUM(F3:G3)</f>
        <v>314</v>
      </c>
      <c r="I3" s="3">
        <f>15</f>
        <v>15</v>
      </c>
      <c r="J3" s="3">
        <f>36+75+36</f>
        <v>147</v>
      </c>
      <c r="K3" s="3">
        <f aca="true" t="shared" si="2" ref="K3:K10">SUM(I3:J3)</f>
        <v>162</v>
      </c>
      <c r="L3" s="3">
        <v>0</v>
      </c>
      <c r="M3" s="3">
        <f aca="true" t="shared" si="3" ref="M3:M10">SUM(L3)</f>
        <v>0</v>
      </c>
      <c r="N3" s="12">
        <f aca="true" t="shared" si="4" ref="N3:N10">SUM(M3,K3,H3,E3)</f>
        <v>701</v>
      </c>
    </row>
    <row r="4" spans="1:16" ht="12.75">
      <c r="A4" s="3" t="s">
        <v>15</v>
      </c>
      <c r="B4" s="3">
        <v>0</v>
      </c>
      <c r="C4" s="3">
        <v>0</v>
      </c>
      <c r="D4" s="3">
        <v>60</v>
      </c>
      <c r="E4" s="3">
        <f t="shared" si="0"/>
        <v>60</v>
      </c>
      <c r="F4" s="3">
        <v>0</v>
      </c>
      <c r="G4" s="3">
        <v>0</v>
      </c>
      <c r="H4" s="3">
        <f t="shared" si="1"/>
        <v>0</v>
      </c>
      <c r="I4" s="3">
        <v>0</v>
      </c>
      <c r="J4" s="3">
        <v>0</v>
      </c>
      <c r="K4" s="3">
        <f t="shared" si="2"/>
        <v>0</v>
      </c>
      <c r="L4" s="3">
        <v>0</v>
      </c>
      <c r="M4" s="3">
        <f t="shared" si="3"/>
        <v>0</v>
      </c>
      <c r="N4" s="12">
        <f t="shared" si="4"/>
        <v>60</v>
      </c>
      <c r="P4" s="12"/>
    </row>
    <row r="5" spans="1:16" ht="12.75">
      <c r="A5" s="3" t="s">
        <v>16</v>
      </c>
      <c r="B5" s="3">
        <v>0</v>
      </c>
      <c r="C5" s="3">
        <f>150+147</f>
        <v>297</v>
      </c>
      <c r="D5" s="3">
        <v>0</v>
      </c>
      <c r="E5" s="3">
        <f t="shared" si="0"/>
        <v>297</v>
      </c>
      <c r="F5" s="3">
        <v>0</v>
      </c>
      <c r="G5" s="3">
        <v>0</v>
      </c>
      <c r="H5" s="3">
        <f t="shared" si="1"/>
        <v>0</v>
      </c>
      <c r="I5" s="3">
        <v>0</v>
      </c>
      <c r="J5" s="3">
        <v>75</v>
      </c>
      <c r="K5" s="3">
        <f t="shared" si="2"/>
        <v>75</v>
      </c>
      <c r="L5" s="3">
        <v>0</v>
      </c>
      <c r="M5" s="3">
        <f t="shared" si="3"/>
        <v>0</v>
      </c>
      <c r="N5" s="12">
        <f t="shared" si="4"/>
        <v>372</v>
      </c>
      <c r="P5" s="12"/>
    </row>
    <row r="6" spans="1:14" ht="12.75">
      <c r="A6" s="3" t="s">
        <v>17</v>
      </c>
      <c r="B6" s="3">
        <v>0</v>
      </c>
      <c r="C6" s="3">
        <v>0</v>
      </c>
      <c r="D6" s="3">
        <v>0</v>
      </c>
      <c r="E6" s="3">
        <f t="shared" si="0"/>
        <v>0</v>
      </c>
      <c r="F6" s="3">
        <v>129</v>
      </c>
      <c r="G6" s="3">
        <v>15</v>
      </c>
      <c r="H6" s="3">
        <f t="shared" si="1"/>
        <v>144</v>
      </c>
      <c r="I6" s="3">
        <v>0</v>
      </c>
      <c r="J6" s="3">
        <v>21</v>
      </c>
      <c r="K6" s="3">
        <f t="shared" si="2"/>
        <v>21</v>
      </c>
      <c r="L6" s="3">
        <v>0</v>
      </c>
      <c r="M6" s="3">
        <f t="shared" si="3"/>
        <v>0</v>
      </c>
      <c r="N6" s="12">
        <f t="shared" si="4"/>
        <v>165</v>
      </c>
    </row>
    <row r="7" spans="1:14" ht="12.75">
      <c r="A7" s="3" t="s">
        <v>18</v>
      </c>
      <c r="B7" s="3">
        <v>0</v>
      </c>
      <c r="C7" s="3">
        <v>0</v>
      </c>
      <c r="D7" s="3">
        <v>0</v>
      </c>
      <c r="E7" s="3">
        <f t="shared" si="0"/>
        <v>0</v>
      </c>
      <c r="F7" s="3">
        <v>69</v>
      </c>
      <c r="G7" s="3">
        <f>243+6+6</f>
        <v>255</v>
      </c>
      <c r="H7" s="3">
        <f t="shared" si="1"/>
        <v>324</v>
      </c>
      <c r="I7" s="3">
        <v>12</v>
      </c>
      <c r="J7" s="3">
        <v>72</v>
      </c>
      <c r="K7" s="3">
        <f t="shared" si="2"/>
        <v>84</v>
      </c>
      <c r="L7" s="3">
        <v>0</v>
      </c>
      <c r="M7" s="3">
        <f t="shared" si="3"/>
        <v>0</v>
      </c>
      <c r="N7" s="12">
        <f t="shared" si="4"/>
        <v>408</v>
      </c>
    </row>
    <row r="8" spans="1:14" ht="12.75">
      <c r="A8" s="3" t="s">
        <v>19</v>
      </c>
      <c r="B8" s="3">
        <v>0</v>
      </c>
      <c r="C8" s="3">
        <v>72</v>
      </c>
      <c r="D8" s="3">
        <v>0</v>
      </c>
      <c r="E8" s="3">
        <f t="shared" si="0"/>
        <v>72</v>
      </c>
      <c r="F8" s="3">
        <f>168+54+30</f>
        <v>252</v>
      </c>
      <c r="G8" s="3">
        <f>78+33+23+30</f>
        <v>164</v>
      </c>
      <c r="H8" s="3">
        <f t="shared" si="1"/>
        <v>416</v>
      </c>
      <c r="I8" s="3">
        <f>27+3+13+3</f>
        <v>46</v>
      </c>
      <c r="J8" s="3">
        <v>72</v>
      </c>
      <c r="K8" s="3">
        <f t="shared" si="2"/>
        <v>118</v>
      </c>
      <c r="L8" s="3">
        <v>0</v>
      </c>
      <c r="M8" s="3">
        <f t="shared" si="3"/>
        <v>0</v>
      </c>
      <c r="N8" s="12">
        <f t="shared" si="4"/>
        <v>606</v>
      </c>
    </row>
    <row r="9" spans="1:14" ht="12.75">
      <c r="A9" s="3" t="s">
        <v>20</v>
      </c>
      <c r="B9" s="3">
        <v>0</v>
      </c>
      <c r="C9" s="3">
        <v>0</v>
      </c>
      <c r="D9" s="3">
        <v>0</v>
      </c>
      <c r="E9" s="3">
        <f t="shared" si="0"/>
        <v>0</v>
      </c>
      <c r="F9" s="3">
        <f>126+144+63</f>
        <v>333</v>
      </c>
      <c r="G9" s="3">
        <v>13</v>
      </c>
      <c r="H9" s="3">
        <f t="shared" si="1"/>
        <v>346</v>
      </c>
      <c r="I9" s="3">
        <v>6</v>
      </c>
      <c r="J9" s="3">
        <v>0</v>
      </c>
      <c r="K9" s="3">
        <f t="shared" si="2"/>
        <v>6</v>
      </c>
      <c r="L9" s="3">
        <v>0</v>
      </c>
      <c r="M9" s="3">
        <f t="shared" si="3"/>
        <v>0</v>
      </c>
      <c r="N9" s="12">
        <f t="shared" si="4"/>
        <v>352</v>
      </c>
    </row>
    <row r="10" spans="1:14" ht="12.75">
      <c r="A10" s="3" t="s">
        <v>21</v>
      </c>
      <c r="B10" s="3">
        <v>0</v>
      </c>
      <c r="C10" s="3">
        <v>0</v>
      </c>
      <c r="D10" s="3">
        <v>45</v>
      </c>
      <c r="E10" s="3">
        <f t="shared" si="0"/>
        <v>45</v>
      </c>
      <c r="F10" s="3">
        <v>120</v>
      </c>
      <c r="G10" s="3">
        <v>0</v>
      </c>
      <c r="H10" s="3">
        <f t="shared" si="1"/>
        <v>120</v>
      </c>
      <c r="I10" s="3">
        <v>0</v>
      </c>
      <c r="J10" s="3">
        <v>0</v>
      </c>
      <c r="K10" s="3">
        <f t="shared" si="2"/>
        <v>0</v>
      </c>
      <c r="L10" s="3">
        <v>0</v>
      </c>
      <c r="M10" s="3">
        <f t="shared" si="3"/>
        <v>0</v>
      </c>
      <c r="N10" s="12">
        <f t="shared" si="4"/>
        <v>165</v>
      </c>
    </row>
    <row r="11" spans="1:16" ht="13.5" thickBot="1">
      <c r="A11" s="4" t="s">
        <v>12</v>
      </c>
      <c r="B11" s="5">
        <f aca="true" t="shared" si="5" ref="B11:N11">SUM(B3:B10)</f>
        <v>0</v>
      </c>
      <c r="C11" s="5">
        <f t="shared" si="5"/>
        <v>369</v>
      </c>
      <c r="D11" s="5">
        <f t="shared" si="5"/>
        <v>330</v>
      </c>
      <c r="E11" s="11">
        <f t="shared" si="5"/>
        <v>699</v>
      </c>
      <c r="F11" s="5">
        <f t="shared" si="5"/>
        <v>1203</v>
      </c>
      <c r="G11" s="5">
        <f t="shared" si="5"/>
        <v>461</v>
      </c>
      <c r="H11" s="11">
        <f t="shared" si="5"/>
        <v>1664</v>
      </c>
      <c r="I11" s="5">
        <f t="shared" si="5"/>
        <v>79</v>
      </c>
      <c r="J11" s="5">
        <f t="shared" si="5"/>
        <v>387</v>
      </c>
      <c r="K11" s="11">
        <f t="shared" si="5"/>
        <v>466</v>
      </c>
      <c r="L11" s="5">
        <f t="shared" si="5"/>
        <v>0</v>
      </c>
      <c r="M11" s="11">
        <f t="shared" si="5"/>
        <v>0</v>
      </c>
      <c r="N11" s="11">
        <f t="shared" si="5"/>
        <v>2829</v>
      </c>
      <c r="P11" s="13"/>
    </row>
    <row r="12" ht="13.5" thickTop="1"/>
    <row r="13" ht="12.75">
      <c r="A13" s="2" t="s">
        <v>31</v>
      </c>
    </row>
    <row r="14" spans="1:14" ht="12.75">
      <c r="A14" s="3" t="s">
        <v>22</v>
      </c>
      <c r="B14" s="3">
        <v>0</v>
      </c>
      <c r="C14" s="3">
        <v>0</v>
      </c>
      <c r="D14" s="3">
        <v>18</v>
      </c>
      <c r="E14" s="3">
        <f aca="true" t="shared" si="6" ref="E14:E22">SUM(B14:D14)</f>
        <v>18</v>
      </c>
      <c r="F14" s="3">
        <f>24+24+30</f>
        <v>78</v>
      </c>
      <c r="G14" s="3">
        <v>9</v>
      </c>
      <c r="H14" s="3">
        <f aca="true" t="shared" si="7" ref="H14:H21">SUM(F14:G14)</f>
        <v>87</v>
      </c>
      <c r="I14" s="3">
        <v>3</v>
      </c>
      <c r="J14" s="3">
        <v>9</v>
      </c>
      <c r="K14" s="12">
        <f aca="true" t="shared" si="8" ref="K14:K21">SUM(I14:J14)</f>
        <v>12</v>
      </c>
      <c r="L14" s="12">
        <v>21</v>
      </c>
      <c r="M14" s="3">
        <f aca="true" t="shared" si="9" ref="M14:M21">SUM(L14)</f>
        <v>21</v>
      </c>
      <c r="N14" s="3">
        <f aca="true" t="shared" si="10" ref="N14:N21">SUM(M14,K14,H14,E14)</f>
        <v>138</v>
      </c>
    </row>
    <row r="15" spans="1:14" ht="12.75">
      <c r="A15" s="3" t="s">
        <v>32</v>
      </c>
      <c r="B15" s="3">
        <v>0</v>
      </c>
      <c r="C15" s="3">
        <v>0</v>
      </c>
      <c r="D15" s="3">
        <v>89</v>
      </c>
      <c r="E15" s="3">
        <f t="shared" si="6"/>
        <v>89</v>
      </c>
      <c r="F15" s="3">
        <f>24+12</f>
        <v>36</v>
      </c>
      <c r="G15" s="3">
        <v>5</v>
      </c>
      <c r="H15" s="3">
        <f t="shared" si="7"/>
        <v>41</v>
      </c>
      <c r="I15" s="3">
        <v>0</v>
      </c>
      <c r="J15" s="3">
        <v>20</v>
      </c>
      <c r="K15" s="12">
        <f t="shared" si="8"/>
        <v>20</v>
      </c>
      <c r="L15" s="3">
        <v>9</v>
      </c>
      <c r="M15" s="3">
        <f t="shared" si="9"/>
        <v>9</v>
      </c>
      <c r="N15" s="3">
        <f t="shared" si="10"/>
        <v>159</v>
      </c>
    </row>
    <row r="16" spans="1:14" ht="12.75">
      <c r="A16" s="3" t="s">
        <v>33</v>
      </c>
      <c r="B16" s="3">
        <v>0</v>
      </c>
      <c r="C16" s="3">
        <f>90</f>
        <v>90</v>
      </c>
      <c r="D16" s="3">
        <f>36</f>
        <v>36</v>
      </c>
      <c r="E16" s="3">
        <f t="shared" si="6"/>
        <v>126</v>
      </c>
      <c r="F16" s="3">
        <v>33</v>
      </c>
      <c r="G16" s="3">
        <v>21</v>
      </c>
      <c r="H16" s="3">
        <f t="shared" si="7"/>
        <v>54</v>
      </c>
      <c r="I16" s="3">
        <v>24</v>
      </c>
      <c r="J16" s="3">
        <v>93</v>
      </c>
      <c r="K16" s="12">
        <f t="shared" si="8"/>
        <v>117</v>
      </c>
      <c r="L16" s="12">
        <f>3+36</f>
        <v>39</v>
      </c>
      <c r="M16" s="3">
        <f t="shared" si="9"/>
        <v>39</v>
      </c>
      <c r="N16" s="3">
        <f t="shared" si="10"/>
        <v>336</v>
      </c>
    </row>
    <row r="17" spans="1:14" ht="12.75">
      <c r="A17" s="3" t="s">
        <v>26</v>
      </c>
      <c r="B17" s="3">
        <v>0</v>
      </c>
      <c r="C17" s="3">
        <v>69</v>
      </c>
      <c r="D17" s="3">
        <v>340</v>
      </c>
      <c r="E17" s="3">
        <f t="shared" si="6"/>
        <v>409</v>
      </c>
      <c r="F17" s="3">
        <v>402</v>
      </c>
      <c r="G17" s="3">
        <v>328</v>
      </c>
      <c r="H17" s="3">
        <f t="shared" si="7"/>
        <v>730</v>
      </c>
      <c r="I17" s="3">
        <f>24+33+9</f>
        <v>66</v>
      </c>
      <c r="J17" s="3">
        <f>18+6+36+24</f>
        <v>84</v>
      </c>
      <c r="K17" s="12">
        <f t="shared" si="8"/>
        <v>150</v>
      </c>
      <c r="L17" s="12">
        <v>54</v>
      </c>
      <c r="M17" s="3">
        <f t="shared" si="9"/>
        <v>54</v>
      </c>
      <c r="N17" s="3">
        <f t="shared" si="10"/>
        <v>1343</v>
      </c>
    </row>
    <row r="18" spans="1:14" ht="12.75">
      <c r="A18" s="3" t="s">
        <v>27</v>
      </c>
      <c r="B18" s="3">
        <v>0</v>
      </c>
      <c r="C18" s="3">
        <v>0</v>
      </c>
      <c r="D18" s="3">
        <v>0</v>
      </c>
      <c r="E18" s="3">
        <f t="shared" si="6"/>
        <v>0</v>
      </c>
      <c r="F18" s="3">
        <v>0</v>
      </c>
      <c r="G18" s="3">
        <v>0</v>
      </c>
      <c r="H18" s="3">
        <f t="shared" si="7"/>
        <v>0</v>
      </c>
      <c r="I18" s="3">
        <v>0</v>
      </c>
      <c r="J18" s="3">
        <f>45+12+3</f>
        <v>60</v>
      </c>
      <c r="K18" s="12">
        <f t="shared" si="8"/>
        <v>60</v>
      </c>
      <c r="L18" s="12">
        <f>3+30</f>
        <v>33</v>
      </c>
      <c r="M18" s="3">
        <f t="shared" si="9"/>
        <v>33</v>
      </c>
      <c r="N18" s="3">
        <f t="shared" si="10"/>
        <v>93</v>
      </c>
    </row>
    <row r="19" spans="1:14" ht="12.75">
      <c r="A19" s="3" t="s">
        <v>28</v>
      </c>
      <c r="B19" s="3">
        <v>0</v>
      </c>
      <c r="C19" s="3">
        <v>0</v>
      </c>
      <c r="D19" s="3">
        <v>0</v>
      </c>
      <c r="E19" s="3">
        <f t="shared" si="6"/>
        <v>0</v>
      </c>
      <c r="F19" s="3">
        <f>135+60</f>
        <v>195</v>
      </c>
      <c r="G19" s="3">
        <f>12+27+66</f>
        <v>105</v>
      </c>
      <c r="H19" s="3">
        <f t="shared" si="7"/>
        <v>300</v>
      </c>
      <c r="I19" s="3">
        <f>108</f>
        <v>108</v>
      </c>
      <c r="J19" s="3">
        <f>3+123+6+3+9</f>
        <v>144</v>
      </c>
      <c r="K19" s="12">
        <f t="shared" si="8"/>
        <v>252</v>
      </c>
      <c r="L19" s="12">
        <f>51+60+12</f>
        <v>123</v>
      </c>
      <c r="M19" s="3">
        <f t="shared" si="9"/>
        <v>123</v>
      </c>
      <c r="N19" s="3">
        <f t="shared" si="10"/>
        <v>675</v>
      </c>
    </row>
    <row r="20" spans="1:14" ht="12.75">
      <c r="A20" s="3" t="s">
        <v>24</v>
      </c>
      <c r="B20" s="3">
        <v>0</v>
      </c>
      <c r="C20" s="3">
        <v>30</v>
      </c>
      <c r="D20" s="3">
        <v>201</v>
      </c>
      <c r="E20" s="3">
        <f t="shared" si="6"/>
        <v>231</v>
      </c>
      <c r="F20" s="3">
        <f>99+60+102+102+92+72+50</f>
        <v>577</v>
      </c>
      <c r="G20" s="3">
        <v>407</v>
      </c>
      <c r="H20" s="3">
        <f t="shared" si="7"/>
        <v>984</v>
      </c>
      <c r="I20" s="3">
        <f>6+12+12+69</f>
        <v>99</v>
      </c>
      <c r="J20" s="3">
        <f>39+3+84+51+48+27+123</f>
        <v>375</v>
      </c>
      <c r="K20" s="12">
        <f t="shared" si="8"/>
        <v>474</v>
      </c>
      <c r="L20" s="12">
        <f>6+33</f>
        <v>39</v>
      </c>
      <c r="M20" s="3">
        <f t="shared" si="9"/>
        <v>39</v>
      </c>
      <c r="N20" s="3">
        <f t="shared" si="10"/>
        <v>1728</v>
      </c>
    </row>
    <row r="21" spans="1:14" ht="12.75">
      <c r="A21" s="3" t="s">
        <v>34</v>
      </c>
      <c r="B21" s="3">
        <v>0</v>
      </c>
      <c r="C21" s="3">
        <v>0</v>
      </c>
      <c r="D21" s="3">
        <v>0</v>
      </c>
      <c r="E21" s="3">
        <f t="shared" si="6"/>
        <v>0</v>
      </c>
      <c r="F21" s="3">
        <v>0</v>
      </c>
      <c r="G21" s="3">
        <v>0</v>
      </c>
      <c r="H21" s="3">
        <f t="shared" si="7"/>
        <v>0</v>
      </c>
      <c r="I21" s="3">
        <v>0</v>
      </c>
      <c r="J21" s="3">
        <v>24</v>
      </c>
      <c r="K21" s="12">
        <f t="shared" si="8"/>
        <v>24</v>
      </c>
      <c r="L21" s="12">
        <v>45</v>
      </c>
      <c r="M21" s="3">
        <f t="shared" si="9"/>
        <v>45</v>
      </c>
      <c r="N21" s="3">
        <f t="shared" si="10"/>
        <v>69</v>
      </c>
    </row>
    <row r="22" spans="1:14" ht="13.5" thickBot="1">
      <c r="A22" s="4" t="s">
        <v>12</v>
      </c>
      <c r="B22" s="5">
        <f>SUM(B14:B21)</f>
        <v>0</v>
      </c>
      <c r="C22" s="5">
        <f>SUM(C14:C21)</f>
        <v>189</v>
      </c>
      <c r="D22" s="5">
        <f>SUM(D14:D21)</f>
        <v>684</v>
      </c>
      <c r="E22" s="11">
        <f t="shared" si="6"/>
        <v>873</v>
      </c>
      <c r="F22" s="5">
        <f aca="true" t="shared" si="11" ref="F22:N22">SUM(F14:F21)</f>
        <v>1321</v>
      </c>
      <c r="G22" s="5">
        <f t="shared" si="11"/>
        <v>875</v>
      </c>
      <c r="H22" s="11">
        <f t="shared" si="11"/>
        <v>2196</v>
      </c>
      <c r="I22" s="5">
        <f t="shared" si="11"/>
        <v>300</v>
      </c>
      <c r="J22" s="5">
        <f t="shared" si="11"/>
        <v>809</v>
      </c>
      <c r="K22" s="11">
        <f t="shared" si="11"/>
        <v>1109</v>
      </c>
      <c r="L22" s="5">
        <f t="shared" si="11"/>
        <v>363</v>
      </c>
      <c r="M22" s="11">
        <f t="shared" si="11"/>
        <v>363</v>
      </c>
      <c r="N22" s="11">
        <f t="shared" si="11"/>
        <v>4541</v>
      </c>
    </row>
    <row r="23" ht="13.5" thickTop="1"/>
    <row r="24" ht="12.75">
      <c r="A24" s="2" t="s">
        <v>35</v>
      </c>
    </row>
    <row r="25" spans="1:14" ht="12.75">
      <c r="A25" s="3" t="s">
        <v>36</v>
      </c>
      <c r="B25" s="3">
        <v>0</v>
      </c>
      <c r="C25" s="3">
        <v>216</v>
      </c>
      <c r="D25" s="3">
        <v>0</v>
      </c>
      <c r="E25" s="3">
        <f aca="true" t="shared" si="12" ref="E25:E41">SUM(B25:D25)</f>
        <v>216</v>
      </c>
      <c r="F25" s="3">
        <v>30</v>
      </c>
      <c r="G25" s="3">
        <v>3</v>
      </c>
      <c r="H25" s="3">
        <f aca="true" t="shared" si="13" ref="H25:H41">SUM(F25:G25)</f>
        <v>33</v>
      </c>
      <c r="I25" s="3">
        <v>0</v>
      </c>
      <c r="J25" s="3">
        <v>0</v>
      </c>
      <c r="K25" s="3">
        <f aca="true" t="shared" si="14" ref="K25:K41">SUM(I25:J25)</f>
        <v>0</v>
      </c>
      <c r="L25" s="3">
        <v>0</v>
      </c>
      <c r="M25" s="3">
        <f aca="true" t="shared" si="15" ref="M25:M41">SUM(L25)</f>
        <v>0</v>
      </c>
      <c r="N25" s="3">
        <f aca="true" t="shared" si="16" ref="N25:N41">SUM(M25,K25,H25,E25)</f>
        <v>249</v>
      </c>
    </row>
    <row r="26" spans="1:14" ht="12.75">
      <c r="A26" s="3" t="s">
        <v>37</v>
      </c>
      <c r="B26" s="3">
        <v>0</v>
      </c>
      <c r="C26" s="3">
        <v>69</v>
      </c>
      <c r="D26" s="3">
        <v>36</v>
      </c>
      <c r="E26" s="3">
        <f t="shared" si="12"/>
        <v>105</v>
      </c>
      <c r="F26" s="3">
        <v>99</v>
      </c>
      <c r="G26" s="3">
        <v>6</v>
      </c>
      <c r="H26" s="3">
        <f t="shared" si="13"/>
        <v>105</v>
      </c>
      <c r="I26" s="3">
        <v>0</v>
      </c>
      <c r="J26" s="3">
        <v>0</v>
      </c>
      <c r="K26" s="3">
        <f t="shared" si="14"/>
        <v>0</v>
      </c>
      <c r="L26" s="3">
        <v>0</v>
      </c>
      <c r="M26" s="3">
        <f t="shared" si="15"/>
        <v>0</v>
      </c>
      <c r="N26" s="3">
        <f t="shared" si="16"/>
        <v>210</v>
      </c>
    </row>
    <row r="27" spans="1:14" ht="12.75">
      <c r="A27" s="3" t="s">
        <v>38</v>
      </c>
      <c r="B27" s="3">
        <v>0</v>
      </c>
      <c r="C27" s="3">
        <v>243</v>
      </c>
      <c r="D27" s="3">
        <v>21</v>
      </c>
      <c r="E27" s="3">
        <f t="shared" si="12"/>
        <v>264</v>
      </c>
      <c r="F27" s="3">
        <f>12+198+63</f>
        <v>273</v>
      </c>
      <c r="G27" s="3">
        <f>7+42</f>
        <v>49</v>
      </c>
      <c r="H27" s="3">
        <f t="shared" si="13"/>
        <v>322</v>
      </c>
      <c r="I27" s="3">
        <v>15</v>
      </c>
      <c r="J27" s="3">
        <v>0</v>
      </c>
      <c r="K27" s="3">
        <f t="shared" si="14"/>
        <v>15</v>
      </c>
      <c r="L27" s="3">
        <v>0</v>
      </c>
      <c r="M27" s="3">
        <f t="shared" si="15"/>
        <v>0</v>
      </c>
      <c r="N27" s="3">
        <f t="shared" si="16"/>
        <v>601</v>
      </c>
    </row>
    <row r="28" spans="1:14" ht="12.75">
      <c r="A28" s="3" t="s">
        <v>23</v>
      </c>
      <c r="B28" s="3">
        <v>0</v>
      </c>
      <c r="C28" s="3">
        <v>0</v>
      </c>
      <c r="D28" s="3">
        <v>0</v>
      </c>
      <c r="E28" s="3">
        <f t="shared" si="12"/>
        <v>0</v>
      </c>
      <c r="F28" s="3">
        <f>81+60+3</f>
        <v>144</v>
      </c>
      <c r="G28" s="3">
        <f>27</f>
        <v>27</v>
      </c>
      <c r="H28" s="3">
        <f t="shared" si="13"/>
        <v>171</v>
      </c>
      <c r="I28" s="3">
        <v>36</v>
      </c>
      <c r="J28" s="3">
        <v>12</v>
      </c>
      <c r="K28" s="3">
        <f t="shared" si="14"/>
        <v>48</v>
      </c>
      <c r="L28" s="3">
        <v>0</v>
      </c>
      <c r="M28" s="3">
        <f t="shared" si="15"/>
        <v>0</v>
      </c>
      <c r="N28" s="3">
        <f t="shared" si="16"/>
        <v>219</v>
      </c>
    </row>
    <row r="29" spans="1:14" ht="12.75">
      <c r="A29" s="3" t="s">
        <v>39</v>
      </c>
      <c r="B29" s="3">
        <v>0</v>
      </c>
      <c r="C29" s="3">
        <v>0</v>
      </c>
      <c r="D29" s="3">
        <v>0</v>
      </c>
      <c r="E29" s="3">
        <f t="shared" si="12"/>
        <v>0</v>
      </c>
      <c r="F29" s="3">
        <v>57</v>
      </c>
      <c r="G29" s="3">
        <v>0</v>
      </c>
      <c r="H29" s="3">
        <f t="shared" si="13"/>
        <v>57</v>
      </c>
      <c r="I29" s="3">
        <v>0</v>
      </c>
      <c r="J29" s="3">
        <v>0</v>
      </c>
      <c r="K29" s="3">
        <f t="shared" si="14"/>
        <v>0</v>
      </c>
      <c r="L29" s="3">
        <v>0</v>
      </c>
      <c r="M29" s="3">
        <f t="shared" si="15"/>
        <v>0</v>
      </c>
      <c r="N29" s="3">
        <f t="shared" si="16"/>
        <v>57</v>
      </c>
    </row>
    <row r="30" spans="1:14" ht="12.75">
      <c r="A30" s="3" t="s">
        <v>40</v>
      </c>
      <c r="B30" s="3">
        <v>0</v>
      </c>
      <c r="C30" s="3">
        <v>258</v>
      </c>
      <c r="D30" s="3">
        <f>81+99+96+84+102+54</f>
        <v>516</v>
      </c>
      <c r="E30" s="3">
        <f t="shared" si="12"/>
        <v>774</v>
      </c>
      <c r="F30" s="3">
        <f>153+132+12</f>
        <v>297</v>
      </c>
      <c r="G30" s="3">
        <v>54</v>
      </c>
      <c r="H30" s="3">
        <f t="shared" si="13"/>
        <v>351</v>
      </c>
      <c r="I30" s="3">
        <v>63</v>
      </c>
      <c r="J30" s="3">
        <v>48</v>
      </c>
      <c r="K30" s="3">
        <f t="shared" si="14"/>
        <v>111</v>
      </c>
      <c r="L30" s="3">
        <v>0</v>
      </c>
      <c r="M30" s="3">
        <f t="shared" si="15"/>
        <v>0</v>
      </c>
      <c r="N30" s="3">
        <f t="shared" si="16"/>
        <v>1236</v>
      </c>
    </row>
    <row r="31" spans="1:14" ht="12.75">
      <c r="A31" s="3" t="s">
        <v>41</v>
      </c>
      <c r="B31" s="3">
        <v>0</v>
      </c>
      <c r="C31" s="3">
        <f>21+18+27+60</f>
        <v>126</v>
      </c>
      <c r="D31" s="3">
        <v>0</v>
      </c>
      <c r="E31" s="3">
        <f t="shared" si="12"/>
        <v>126</v>
      </c>
      <c r="F31" s="3">
        <v>0</v>
      </c>
      <c r="G31" s="3">
        <v>0</v>
      </c>
      <c r="H31" s="3">
        <f t="shared" si="13"/>
        <v>0</v>
      </c>
      <c r="I31" s="3">
        <v>0</v>
      </c>
      <c r="J31" s="3">
        <v>0</v>
      </c>
      <c r="K31" s="3">
        <f t="shared" si="14"/>
        <v>0</v>
      </c>
      <c r="L31" s="3">
        <v>0</v>
      </c>
      <c r="M31" s="3">
        <f t="shared" si="15"/>
        <v>0</v>
      </c>
      <c r="N31" s="3">
        <f t="shared" si="16"/>
        <v>126</v>
      </c>
    </row>
    <row r="32" spans="1:14" ht="12.75">
      <c r="A32" s="3" t="s">
        <v>60</v>
      </c>
      <c r="B32" s="3">
        <v>0</v>
      </c>
      <c r="C32" s="3">
        <v>305</v>
      </c>
      <c r="D32" s="3">
        <f>36</f>
        <v>36</v>
      </c>
      <c r="E32" s="3">
        <f t="shared" si="12"/>
        <v>341</v>
      </c>
      <c r="F32" s="3">
        <f>9+21</f>
        <v>30</v>
      </c>
      <c r="G32" s="3">
        <f>90+18+33</f>
        <v>141</v>
      </c>
      <c r="H32" s="3">
        <f t="shared" si="13"/>
        <v>171</v>
      </c>
      <c r="I32" s="3">
        <v>0</v>
      </c>
      <c r="J32" s="3">
        <v>0</v>
      </c>
      <c r="K32" s="3">
        <f t="shared" si="14"/>
        <v>0</v>
      </c>
      <c r="L32" s="3">
        <v>0</v>
      </c>
      <c r="M32" s="3">
        <f t="shared" si="15"/>
        <v>0</v>
      </c>
      <c r="N32" s="3">
        <f t="shared" si="16"/>
        <v>512</v>
      </c>
    </row>
    <row r="33" spans="1:14" ht="12.75">
      <c r="A33" s="3" t="s">
        <v>64</v>
      </c>
      <c r="B33" s="3">
        <v>0</v>
      </c>
      <c r="C33" s="3">
        <v>9</v>
      </c>
      <c r="D33" s="3">
        <v>0</v>
      </c>
      <c r="E33" s="3">
        <f t="shared" si="12"/>
        <v>9</v>
      </c>
      <c r="F33" s="3">
        <v>0</v>
      </c>
      <c r="G33" s="3">
        <v>0</v>
      </c>
      <c r="H33" s="3">
        <f t="shared" si="13"/>
        <v>0</v>
      </c>
      <c r="I33" s="3">
        <v>0</v>
      </c>
      <c r="J33" s="3">
        <v>0</v>
      </c>
      <c r="K33" s="3">
        <f t="shared" si="14"/>
        <v>0</v>
      </c>
      <c r="L33" s="3">
        <v>0</v>
      </c>
      <c r="M33" s="3">
        <f t="shared" si="15"/>
        <v>0</v>
      </c>
      <c r="N33" s="3">
        <f t="shared" si="16"/>
        <v>9</v>
      </c>
    </row>
    <row r="34" spans="1:14" ht="12.75">
      <c r="A34" s="3" t="s">
        <v>42</v>
      </c>
      <c r="B34" s="3">
        <v>0</v>
      </c>
      <c r="C34" s="3">
        <v>402</v>
      </c>
      <c r="D34" s="3">
        <v>114</v>
      </c>
      <c r="E34" s="3">
        <f>SUM(B34:D34)</f>
        <v>516</v>
      </c>
      <c r="F34" s="3">
        <v>66</v>
      </c>
      <c r="G34" s="3">
        <v>0</v>
      </c>
      <c r="H34" s="3">
        <f>SUM(F34:G34)</f>
        <v>66</v>
      </c>
      <c r="I34" s="3">
        <v>0</v>
      </c>
      <c r="J34" s="3">
        <v>0</v>
      </c>
      <c r="K34" s="3">
        <f>SUM(I34:J34)</f>
        <v>0</v>
      </c>
      <c r="L34" s="3">
        <v>0</v>
      </c>
      <c r="M34" s="3">
        <f>SUM(L34)</f>
        <v>0</v>
      </c>
      <c r="N34" s="3">
        <f>SUM(M34,K34,H34,E34)</f>
        <v>582</v>
      </c>
    </row>
    <row r="35" spans="1:14" ht="12.75">
      <c r="A35" s="3" t="s">
        <v>63</v>
      </c>
      <c r="B35" s="3">
        <v>132</v>
      </c>
      <c r="C35" s="3">
        <v>0</v>
      </c>
      <c r="D35" s="3">
        <v>0</v>
      </c>
      <c r="E35" s="3">
        <f>SUM(B35:D35)</f>
        <v>132</v>
      </c>
      <c r="F35" s="3">
        <v>0</v>
      </c>
      <c r="G35" s="3">
        <v>0</v>
      </c>
      <c r="H35" s="3">
        <f>SUM(F35:G35)</f>
        <v>0</v>
      </c>
      <c r="I35" s="3">
        <v>0</v>
      </c>
      <c r="J35" s="3">
        <v>0</v>
      </c>
      <c r="K35" s="3">
        <f>SUM(I35:J35)</f>
        <v>0</v>
      </c>
      <c r="L35" s="3">
        <v>0</v>
      </c>
      <c r="M35" s="3">
        <f>SUM(L35)</f>
        <v>0</v>
      </c>
      <c r="N35" s="3">
        <f>SUM(M35,K35,H35,E35)</f>
        <v>132</v>
      </c>
    </row>
    <row r="36" spans="1:14" ht="12.75">
      <c r="A36" s="3" t="s">
        <v>43</v>
      </c>
      <c r="B36" s="3">
        <v>0</v>
      </c>
      <c r="C36" s="3">
        <f>171+30</f>
        <v>201</v>
      </c>
      <c r="D36" s="3">
        <v>0</v>
      </c>
      <c r="E36" s="3">
        <f t="shared" si="12"/>
        <v>201</v>
      </c>
      <c r="F36" s="3">
        <v>0</v>
      </c>
      <c r="G36" s="3">
        <v>0</v>
      </c>
      <c r="H36" s="3">
        <f t="shared" si="13"/>
        <v>0</v>
      </c>
      <c r="I36" s="3">
        <v>0</v>
      </c>
      <c r="J36" s="3">
        <v>0</v>
      </c>
      <c r="K36" s="3">
        <f t="shared" si="14"/>
        <v>0</v>
      </c>
      <c r="L36" s="3">
        <v>0</v>
      </c>
      <c r="M36" s="3">
        <f t="shared" si="15"/>
        <v>0</v>
      </c>
      <c r="N36" s="3">
        <f t="shared" si="16"/>
        <v>201</v>
      </c>
    </row>
    <row r="37" spans="1:14" ht="12.75">
      <c r="A37" s="3" t="s">
        <v>44</v>
      </c>
      <c r="B37" s="3">
        <v>0</v>
      </c>
      <c r="C37" s="3">
        <f>2+1+1</f>
        <v>4</v>
      </c>
      <c r="D37" s="3">
        <f>1.5</f>
        <v>1.5</v>
      </c>
      <c r="E37" s="3">
        <f t="shared" si="12"/>
        <v>5.5</v>
      </c>
      <c r="F37" s="3">
        <v>0</v>
      </c>
      <c r="G37" s="3">
        <v>16</v>
      </c>
      <c r="H37" s="3">
        <f t="shared" si="13"/>
        <v>16</v>
      </c>
      <c r="I37" s="3">
        <v>0</v>
      </c>
      <c r="J37" s="3">
        <v>0</v>
      </c>
      <c r="K37" s="3">
        <f t="shared" si="14"/>
        <v>0</v>
      </c>
      <c r="L37" s="3">
        <v>0</v>
      </c>
      <c r="M37" s="3">
        <f t="shared" si="15"/>
        <v>0</v>
      </c>
      <c r="N37" s="3">
        <f t="shared" si="16"/>
        <v>21.5</v>
      </c>
    </row>
    <row r="38" spans="1:14" ht="12.75">
      <c r="A38" s="3" t="s">
        <v>45</v>
      </c>
      <c r="B38" s="3">
        <v>0</v>
      </c>
      <c r="C38" s="3">
        <v>69</v>
      </c>
      <c r="D38" s="3">
        <f>3+189</f>
        <v>192</v>
      </c>
      <c r="E38" s="3">
        <f t="shared" si="12"/>
        <v>261</v>
      </c>
      <c r="F38" s="3">
        <v>72</v>
      </c>
      <c r="G38" s="3">
        <v>0</v>
      </c>
      <c r="H38" s="3">
        <f t="shared" si="13"/>
        <v>72</v>
      </c>
      <c r="I38" s="3">
        <v>0</v>
      </c>
      <c r="J38" s="3">
        <v>0</v>
      </c>
      <c r="K38" s="3">
        <f t="shared" si="14"/>
        <v>0</v>
      </c>
      <c r="L38" s="3">
        <v>0</v>
      </c>
      <c r="M38" s="3">
        <f t="shared" si="15"/>
        <v>0</v>
      </c>
      <c r="N38" s="3">
        <f t="shared" si="16"/>
        <v>333</v>
      </c>
    </row>
    <row r="39" spans="1:14" ht="12.75">
      <c r="A39" s="3" t="s">
        <v>46</v>
      </c>
      <c r="B39" s="3">
        <v>0</v>
      </c>
      <c r="C39" s="3">
        <f>57+84</f>
        <v>141</v>
      </c>
      <c r="D39" s="3">
        <v>3</v>
      </c>
      <c r="E39" s="3">
        <f t="shared" si="12"/>
        <v>144</v>
      </c>
      <c r="F39" s="3">
        <v>0</v>
      </c>
      <c r="G39" s="3">
        <f>66+15</f>
        <v>81</v>
      </c>
      <c r="H39" s="3">
        <f t="shared" si="13"/>
        <v>81</v>
      </c>
      <c r="I39" s="3">
        <v>0</v>
      </c>
      <c r="J39" s="3">
        <v>69</v>
      </c>
      <c r="K39" s="3">
        <f t="shared" si="14"/>
        <v>69</v>
      </c>
      <c r="L39" s="3">
        <v>0</v>
      </c>
      <c r="M39" s="3">
        <f t="shared" si="15"/>
        <v>0</v>
      </c>
      <c r="N39" s="3">
        <f t="shared" si="16"/>
        <v>294</v>
      </c>
    </row>
    <row r="40" spans="1:14" ht="12.75">
      <c r="A40" s="3" t="s">
        <v>30</v>
      </c>
      <c r="B40" s="3">
        <v>0</v>
      </c>
      <c r="C40" s="3">
        <v>180</v>
      </c>
      <c r="D40" s="3">
        <v>153</v>
      </c>
      <c r="E40" s="3">
        <f t="shared" si="12"/>
        <v>333</v>
      </c>
      <c r="F40" s="3">
        <v>148</v>
      </c>
      <c r="G40" s="3">
        <f>18+39+1</f>
        <v>58</v>
      </c>
      <c r="H40" s="3">
        <f t="shared" si="13"/>
        <v>206</v>
      </c>
      <c r="I40" s="3">
        <f>3+3</f>
        <v>6</v>
      </c>
      <c r="J40" s="3">
        <f>6+3+6</f>
        <v>15</v>
      </c>
      <c r="K40" s="3">
        <f t="shared" si="14"/>
        <v>21</v>
      </c>
      <c r="L40" s="3">
        <v>0</v>
      </c>
      <c r="M40" s="3">
        <f t="shared" si="15"/>
        <v>0</v>
      </c>
      <c r="N40" s="3">
        <f t="shared" si="16"/>
        <v>560</v>
      </c>
    </row>
    <row r="41" spans="1:14" ht="12.75">
      <c r="A41" s="3" t="s">
        <v>47</v>
      </c>
      <c r="B41" s="3">
        <v>0</v>
      </c>
      <c r="C41" s="3">
        <v>192</v>
      </c>
      <c r="D41" s="3">
        <v>0</v>
      </c>
      <c r="E41" s="3">
        <f t="shared" si="12"/>
        <v>192</v>
      </c>
      <c r="F41" s="3">
        <v>0</v>
      </c>
      <c r="G41" s="3">
        <f>21</f>
        <v>21</v>
      </c>
      <c r="H41" s="3">
        <f t="shared" si="13"/>
        <v>21</v>
      </c>
      <c r="I41" s="3">
        <v>0</v>
      </c>
      <c r="J41" s="3">
        <v>0</v>
      </c>
      <c r="K41" s="3">
        <f t="shared" si="14"/>
        <v>0</v>
      </c>
      <c r="L41" s="3">
        <v>0</v>
      </c>
      <c r="M41" s="3">
        <f t="shared" si="15"/>
        <v>0</v>
      </c>
      <c r="N41" s="3">
        <f t="shared" si="16"/>
        <v>213</v>
      </c>
    </row>
    <row r="42" spans="1:14" ht="13.5" thickBot="1">
      <c r="A42" s="4" t="s">
        <v>12</v>
      </c>
      <c r="B42" s="5">
        <f aca="true" t="shared" si="17" ref="B42:N42">SUM(B25:B41)</f>
        <v>132</v>
      </c>
      <c r="C42" s="5">
        <f t="shared" si="17"/>
        <v>2415</v>
      </c>
      <c r="D42" s="5">
        <f t="shared" si="17"/>
        <v>1072.5</v>
      </c>
      <c r="E42" s="11">
        <f t="shared" si="17"/>
        <v>3619.5</v>
      </c>
      <c r="F42" s="5">
        <f t="shared" si="17"/>
        <v>1216</v>
      </c>
      <c r="G42" s="5">
        <f t="shared" si="17"/>
        <v>456</v>
      </c>
      <c r="H42" s="11">
        <f t="shared" si="17"/>
        <v>1672</v>
      </c>
      <c r="I42" s="5">
        <f t="shared" si="17"/>
        <v>120</v>
      </c>
      <c r="J42" s="5">
        <f t="shared" si="17"/>
        <v>144</v>
      </c>
      <c r="K42" s="11">
        <f t="shared" si="17"/>
        <v>264</v>
      </c>
      <c r="L42" s="5">
        <f t="shared" si="17"/>
        <v>0</v>
      </c>
      <c r="M42" s="11">
        <f t="shared" si="17"/>
        <v>0</v>
      </c>
      <c r="N42" s="11">
        <f t="shared" si="17"/>
        <v>5555.5</v>
      </c>
    </row>
    <row r="43" ht="13.5" thickTop="1"/>
    <row r="44" ht="12.75">
      <c r="A44" s="2" t="s">
        <v>29</v>
      </c>
    </row>
    <row r="45" spans="1:14" ht="12.75">
      <c r="A45" s="3" t="s">
        <v>29</v>
      </c>
      <c r="B45" s="3">
        <v>0</v>
      </c>
      <c r="C45" s="3">
        <v>0</v>
      </c>
      <c r="D45" s="3">
        <v>0</v>
      </c>
      <c r="E45" s="3">
        <f>SUM(B45:D45)</f>
        <v>0</v>
      </c>
      <c r="F45" s="3">
        <v>996</v>
      </c>
      <c r="G45" s="3">
        <f>39+63+243+63</f>
        <v>408</v>
      </c>
      <c r="H45" s="3">
        <f>SUM(F45:G45)</f>
        <v>1404</v>
      </c>
      <c r="I45" s="3">
        <f>141+9+30</f>
        <v>180</v>
      </c>
      <c r="J45" s="3">
        <v>342</v>
      </c>
      <c r="K45" s="3">
        <f>SUM(I45:J45)</f>
        <v>522</v>
      </c>
      <c r="L45" s="3">
        <v>0</v>
      </c>
      <c r="M45" s="3">
        <f>SUM(L45)</f>
        <v>0</v>
      </c>
      <c r="N45" s="3">
        <f>SUM(M45,K45,H45,E45)</f>
        <v>1926</v>
      </c>
    </row>
    <row r="46" spans="1:14" ht="13.5" thickBot="1">
      <c r="A46" s="4" t="s">
        <v>12</v>
      </c>
      <c r="B46" s="5">
        <f aca="true" t="shared" si="18" ref="B46:N46">SUM(B45)</f>
        <v>0</v>
      </c>
      <c r="C46" s="5">
        <f t="shared" si="18"/>
        <v>0</v>
      </c>
      <c r="D46" s="5">
        <f t="shared" si="18"/>
        <v>0</v>
      </c>
      <c r="E46" s="11">
        <f t="shared" si="18"/>
        <v>0</v>
      </c>
      <c r="F46" s="5">
        <f t="shared" si="18"/>
        <v>996</v>
      </c>
      <c r="G46" s="5">
        <f t="shared" si="18"/>
        <v>408</v>
      </c>
      <c r="H46" s="11">
        <f t="shared" si="18"/>
        <v>1404</v>
      </c>
      <c r="I46" s="5">
        <f t="shared" si="18"/>
        <v>180</v>
      </c>
      <c r="J46" s="5">
        <f t="shared" si="18"/>
        <v>342</v>
      </c>
      <c r="K46" s="11">
        <f t="shared" si="18"/>
        <v>522</v>
      </c>
      <c r="L46" s="5">
        <f t="shared" si="18"/>
        <v>0</v>
      </c>
      <c r="M46" s="11">
        <f t="shared" si="18"/>
        <v>0</v>
      </c>
      <c r="N46" s="11">
        <f t="shared" si="18"/>
        <v>1926</v>
      </c>
    </row>
    <row r="47" ht="13.5" thickTop="1"/>
    <row r="49" ht="12.75">
      <c r="A49" s="2" t="s">
        <v>48</v>
      </c>
    </row>
    <row r="50" spans="1:14" ht="12.75">
      <c r="A50" s="3" t="s">
        <v>49</v>
      </c>
      <c r="B50" s="3">
        <v>0</v>
      </c>
      <c r="C50" s="3">
        <v>0</v>
      </c>
      <c r="D50" s="3">
        <v>0</v>
      </c>
      <c r="E50" s="3">
        <f aca="true" t="shared" si="19" ref="E50:E59">SUM(B50:D50)</f>
        <v>0</v>
      </c>
      <c r="F50" s="3">
        <v>0</v>
      </c>
      <c r="G50" s="3">
        <v>0</v>
      </c>
      <c r="H50" s="3">
        <f aca="true" t="shared" si="20" ref="H50:H59">SUM(F50:G50)</f>
        <v>0</v>
      </c>
      <c r="I50" s="3">
        <v>0</v>
      </c>
      <c r="J50" s="3">
        <v>33</v>
      </c>
      <c r="K50" s="12">
        <f aca="true" t="shared" si="21" ref="K50:K59">SUM(I50:J50)</f>
        <v>33</v>
      </c>
      <c r="L50" s="12">
        <v>90</v>
      </c>
      <c r="M50" s="3">
        <f aca="true" t="shared" si="22" ref="M50:M59">SUM(L50)</f>
        <v>90</v>
      </c>
      <c r="N50" s="3">
        <f aca="true" t="shared" si="23" ref="N50:N59">SUM(M50,K50,H50,E50)</f>
        <v>123</v>
      </c>
    </row>
    <row r="51" spans="1:14" ht="12.75">
      <c r="A51" s="3" t="s">
        <v>59</v>
      </c>
      <c r="B51" s="3">
        <v>0</v>
      </c>
      <c r="C51" s="3">
        <v>0</v>
      </c>
      <c r="D51" s="3">
        <v>0</v>
      </c>
      <c r="E51" s="3">
        <f t="shared" si="19"/>
        <v>0</v>
      </c>
      <c r="F51" s="3">
        <v>0</v>
      </c>
      <c r="G51" s="3">
        <v>0</v>
      </c>
      <c r="H51" s="3">
        <f t="shared" si="20"/>
        <v>0</v>
      </c>
      <c r="I51" s="3">
        <v>0</v>
      </c>
      <c r="J51" s="3">
        <v>3</v>
      </c>
      <c r="K51" s="12">
        <f t="shared" si="21"/>
        <v>3</v>
      </c>
      <c r="L51" s="12">
        <v>42</v>
      </c>
      <c r="M51" s="3">
        <f t="shared" si="22"/>
        <v>42</v>
      </c>
      <c r="N51" s="3">
        <f t="shared" si="23"/>
        <v>45</v>
      </c>
    </row>
    <row r="52" spans="1:14" ht="12.75">
      <c r="A52" s="3" t="s">
        <v>50</v>
      </c>
      <c r="B52" s="3">
        <v>0</v>
      </c>
      <c r="C52" s="3">
        <f>192+128</f>
        <v>320</v>
      </c>
      <c r="D52" s="3">
        <v>256</v>
      </c>
      <c r="E52" s="3">
        <f t="shared" si="19"/>
        <v>576</v>
      </c>
      <c r="F52" s="3">
        <f>96+18+4</f>
        <v>118</v>
      </c>
      <c r="G52" s="3">
        <f>106+6</f>
        <v>112</v>
      </c>
      <c r="H52" s="3">
        <f t="shared" si="20"/>
        <v>230</v>
      </c>
      <c r="I52" s="3">
        <f>6+3</f>
        <v>9</v>
      </c>
      <c r="J52" s="3">
        <f>30+27+40</f>
        <v>97</v>
      </c>
      <c r="K52" s="12">
        <f t="shared" si="21"/>
        <v>106</v>
      </c>
      <c r="L52" s="12">
        <v>0</v>
      </c>
      <c r="M52" s="3">
        <v>0</v>
      </c>
      <c r="N52" s="3">
        <f t="shared" si="23"/>
        <v>912</v>
      </c>
    </row>
    <row r="53" spans="1:14" ht="12.75">
      <c r="A53" s="3" t="s">
        <v>51</v>
      </c>
      <c r="B53" s="3">
        <v>0</v>
      </c>
      <c r="C53" s="3">
        <v>339</v>
      </c>
      <c r="D53" s="3">
        <v>113</v>
      </c>
      <c r="E53" s="3">
        <f t="shared" si="19"/>
        <v>452</v>
      </c>
      <c r="F53" s="3">
        <v>176</v>
      </c>
      <c r="G53" s="3">
        <v>8</v>
      </c>
      <c r="H53" s="3">
        <f t="shared" si="20"/>
        <v>184</v>
      </c>
      <c r="I53" s="3">
        <v>0</v>
      </c>
      <c r="J53" s="3">
        <v>36</v>
      </c>
      <c r="K53" s="12">
        <f t="shared" si="21"/>
        <v>36</v>
      </c>
      <c r="L53" s="12">
        <v>3</v>
      </c>
      <c r="M53" s="3">
        <f t="shared" si="22"/>
        <v>3</v>
      </c>
      <c r="N53" s="3">
        <f t="shared" si="23"/>
        <v>675</v>
      </c>
    </row>
    <row r="54" spans="1:14" ht="12.75">
      <c r="A54" s="3" t="s">
        <v>25</v>
      </c>
      <c r="B54" s="3">
        <v>0</v>
      </c>
      <c r="C54" s="3">
        <f>21+87+18+30</f>
        <v>156</v>
      </c>
      <c r="D54" s="3">
        <f>51+45</f>
        <v>96</v>
      </c>
      <c r="E54" s="3">
        <f t="shared" si="19"/>
        <v>252</v>
      </c>
      <c r="F54" s="3">
        <f>21+63+48+27</f>
        <v>159</v>
      </c>
      <c r="G54" s="3">
        <f>108</f>
        <v>108</v>
      </c>
      <c r="H54" s="3">
        <f t="shared" si="20"/>
        <v>267</v>
      </c>
      <c r="I54" s="3">
        <v>198</v>
      </c>
      <c r="J54" s="3">
        <v>48</v>
      </c>
      <c r="K54" s="12">
        <f t="shared" si="21"/>
        <v>246</v>
      </c>
      <c r="L54" s="12">
        <f>6+15+51</f>
        <v>72</v>
      </c>
      <c r="M54" s="3">
        <f t="shared" si="22"/>
        <v>72</v>
      </c>
      <c r="N54" s="3">
        <f t="shared" si="23"/>
        <v>837</v>
      </c>
    </row>
    <row r="55" spans="1:14" ht="12.75">
      <c r="A55" s="7" t="s">
        <v>61</v>
      </c>
      <c r="B55" s="3">
        <v>0</v>
      </c>
      <c r="C55" s="3">
        <v>28</v>
      </c>
      <c r="D55" s="3">
        <v>0</v>
      </c>
      <c r="E55" s="3">
        <f t="shared" si="19"/>
        <v>28</v>
      </c>
      <c r="F55" s="3">
        <v>0</v>
      </c>
      <c r="G55" s="3">
        <v>0</v>
      </c>
      <c r="H55" s="3">
        <f t="shared" si="20"/>
        <v>0</v>
      </c>
      <c r="I55" s="3">
        <v>0</v>
      </c>
      <c r="J55" s="3">
        <v>0</v>
      </c>
      <c r="K55" s="12">
        <f t="shared" si="21"/>
        <v>0</v>
      </c>
      <c r="L55" s="12">
        <v>0</v>
      </c>
      <c r="M55" s="3">
        <f t="shared" si="22"/>
        <v>0</v>
      </c>
      <c r="N55" s="3">
        <f t="shared" si="23"/>
        <v>28</v>
      </c>
    </row>
    <row r="56" spans="1:14" ht="12.75">
      <c r="A56" s="3" t="s">
        <v>52</v>
      </c>
      <c r="B56" s="3">
        <v>108</v>
      </c>
      <c r="C56" s="3">
        <v>1048</v>
      </c>
      <c r="D56" s="3">
        <v>683</v>
      </c>
      <c r="E56" s="3">
        <f t="shared" si="19"/>
        <v>1839</v>
      </c>
      <c r="F56" s="3">
        <f>72+81</f>
        <v>153</v>
      </c>
      <c r="G56" s="3">
        <f>42+39+42</f>
        <v>123</v>
      </c>
      <c r="H56" s="3">
        <f t="shared" si="20"/>
        <v>276</v>
      </c>
      <c r="I56" s="3">
        <f>18+45+15</f>
        <v>78</v>
      </c>
      <c r="J56" s="3">
        <v>30</v>
      </c>
      <c r="K56" s="12">
        <f t="shared" si="21"/>
        <v>108</v>
      </c>
      <c r="L56" s="12">
        <v>9</v>
      </c>
      <c r="M56" s="3">
        <f t="shared" si="22"/>
        <v>9</v>
      </c>
      <c r="N56" s="3">
        <f t="shared" si="23"/>
        <v>2232</v>
      </c>
    </row>
    <row r="57" spans="1:14" ht="12.75">
      <c r="A57" s="3" t="s">
        <v>62</v>
      </c>
      <c r="B57" s="3">
        <v>0</v>
      </c>
      <c r="C57" s="3">
        <v>0</v>
      </c>
      <c r="D57" s="3">
        <v>12</v>
      </c>
      <c r="E57" s="3">
        <f t="shared" si="19"/>
        <v>12</v>
      </c>
      <c r="F57" s="3">
        <v>0</v>
      </c>
      <c r="G57" s="3">
        <v>0</v>
      </c>
      <c r="H57" s="3">
        <f t="shared" si="20"/>
        <v>0</v>
      </c>
      <c r="I57" s="3">
        <v>12</v>
      </c>
      <c r="J57" s="3">
        <v>0</v>
      </c>
      <c r="K57" s="12">
        <f t="shared" si="21"/>
        <v>12</v>
      </c>
      <c r="L57" s="12">
        <v>0</v>
      </c>
      <c r="M57" s="3">
        <f t="shared" si="22"/>
        <v>0</v>
      </c>
      <c r="N57" s="3">
        <f t="shared" si="23"/>
        <v>24</v>
      </c>
    </row>
    <row r="58" spans="1:14" ht="12.75">
      <c r="A58" s="3" t="s">
        <v>53</v>
      </c>
      <c r="B58" s="3">
        <v>0</v>
      </c>
      <c r="C58" s="3">
        <v>0</v>
      </c>
      <c r="D58" s="3">
        <v>0</v>
      </c>
      <c r="E58" s="3">
        <f t="shared" si="19"/>
        <v>0</v>
      </c>
      <c r="F58" s="3">
        <v>0</v>
      </c>
      <c r="G58" s="3">
        <v>0</v>
      </c>
      <c r="H58" s="3">
        <f t="shared" si="20"/>
        <v>0</v>
      </c>
      <c r="I58" s="3">
        <v>0</v>
      </c>
      <c r="J58" s="3">
        <v>18</v>
      </c>
      <c r="K58" s="12">
        <f t="shared" si="21"/>
        <v>18</v>
      </c>
      <c r="L58" s="12">
        <v>27</v>
      </c>
      <c r="M58" s="3">
        <f t="shared" si="22"/>
        <v>27</v>
      </c>
      <c r="N58" s="3">
        <f t="shared" si="23"/>
        <v>45</v>
      </c>
    </row>
    <row r="59" spans="1:14" ht="12.75">
      <c r="A59" s="3" t="s">
        <v>54</v>
      </c>
      <c r="B59" s="3">
        <v>0</v>
      </c>
      <c r="C59" s="3">
        <v>389</v>
      </c>
      <c r="D59" s="3">
        <v>0</v>
      </c>
      <c r="E59" s="3">
        <f t="shared" si="19"/>
        <v>389</v>
      </c>
      <c r="F59" s="3">
        <v>0</v>
      </c>
      <c r="G59" s="3">
        <v>3</v>
      </c>
      <c r="H59" s="3">
        <f t="shared" si="20"/>
        <v>3</v>
      </c>
      <c r="I59" s="3">
        <v>0</v>
      </c>
      <c r="J59" s="3">
        <f>24+21+39</f>
        <v>84</v>
      </c>
      <c r="K59" s="12">
        <f t="shared" si="21"/>
        <v>84</v>
      </c>
      <c r="L59" s="12">
        <v>45</v>
      </c>
      <c r="M59" s="3">
        <f t="shared" si="22"/>
        <v>45</v>
      </c>
      <c r="N59" s="3">
        <f t="shared" si="23"/>
        <v>521</v>
      </c>
    </row>
    <row r="60" spans="1:14" ht="13.5" thickBot="1">
      <c r="A60" s="4" t="s">
        <v>12</v>
      </c>
      <c r="B60" s="5">
        <f aca="true" t="shared" si="24" ref="B60:N60">SUM(B50:B59)</f>
        <v>108</v>
      </c>
      <c r="C60" s="5">
        <f t="shared" si="24"/>
        <v>2280</v>
      </c>
      <c r="D60" s="5">
        <f t="shared" si="24"/>
        <v>1160</v>
      </c>
      <c r="E60" s="11">
        <f t="shared" si="24"/>
        <v>3548</v>
      </c>
      <c r="F60" s="5">
        <f t="shared" si="24"/>
        <v>606</v>
      </c>
      <c r="G60" s="5">
        <f t="shared" si="24"/>
        <v>354</v>
      </c>
      <c r="H60" s="11">
        <f t="shared" si="24"/>
        <v>960</v>
      </c>
      <c r="I60" s="5">
        <f t="shared" si="24"/>
        <v>297</v>
      </c>
      <c r="J60" s="5">
        <f t="shared" si="24"/>
        <v>349</v>
      </c>
      <c r="K60" s="11">
        <f t="shared" si="24"/>
        <v>646</v>
      </c>
      <c r="L60" s="5">
        <f t="shared" si="24"/>
        <v>288</v>
      </c>
      <c r="M60" s="11">
        <f t="shared" si="24"/>
        <v>288</v>
      </c>
      <c r="N60" s="11">
        <f t="shared" si="24"/>
        <v>5442</v>
      </c>
    </row>
    <row r="61" spans="1:14" ht="13.5" thickTop="1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8"/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4" ht="12.75">
      <c r="A64" s="2" t="s">
        <v>55</v>
      </c>
    </row>
    <row r="65" spans="1:14" ht="12.75">
      <c r="A65" s="3" t="s">
        <v>56</v>
      </c>
      <c r="B65" s="3">
        <v>0</v>
      </c>
      <c r="C65" s="3">
        <v>0</v>
      </c>
      <c r="D65" s="3">
        <v>0</v>
      </c>
      <c r="E65" s="3">
        <v>27</v>
      </c>
      <c r="F65" s="3">
        <v>0</v>
      </c>
      <c r="G65" s="3">
        <v>0</v>
      </c>
      <c r="H65" s="3">
        <v>346.5</v>
      </c>
      <c r="I65" s="3">
        <v>0</v>
      </c>
      <c r="J65" s="3">
        <v>0</v>
      </c>
      <c r="K65" s="3">
        <v>15</v>
      </c>
      <c r="L65" s="3">
        <v>3</v>
      </c>
      <c r="M65" s="3">
        <v>3</v>
      </c>
      <c r="N65" s="3">
        <f>SUM(M65,K65,H65,E65)</f>
        <v>391.5</v>
      </c>
    </row>
    <row r="66" spans="1:14" ht="12.75">
      <c r="A66" s="3" t="s">
        <v>57</v>
      </c>
      <c r="B66" s="3">
        <v>0</v>
      </c>
      <c r="C66" s="3">
        <v>197</v>
      </c>
      <c r="D66" s="3">
        <f>12+4</f>
        <v>16</v>
      </c>
      <c r="E66" s="3">
        <f>SUM(B66:D66)</f>
        <v>213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f>SUM(L66)</f>
        <v>0</v>
      </c>
      <c r="N66" s="3">
        <f>SUM(M66,K66,H66,E66)</f>
        <v>213</v>
      </c>
    </row>
    <row r="67" spans="1:14" ht="13.5" thickBot="1">
      <c r="A67" s="4" t="s">
        <v>12</v>
      </c>
      <c r="B67" s="5">
        <f aca="true" t="shared" si="25" ref="B67:N67">SUM(B65:B66)</f>
        <v>0</v>
      </c>
      <c r="C67" s="5">
        <f t="shared" si="25"/>
        <v>197</v>
      </c>
      <c r="D67" s="5">
        <f t="shared" si="25"/>
        <v>16</v>
      </c>
      <c r="E67" s="11">
        <f t="shared" si="25"/>
        <v>240</v>
      </c>
      <c r="F67" s="5">
        <f t="shared" si="25"/>
        <v>0</v>
      </c>
      <c r="G67" s="5">
        <f t="shared" si="25"/>
        <v>0</v>
      </c>
      <c r="H67" s="11">
        <f t="shared" si="25"/>
        <v>346.5</v>
      </c>
      <c r="I67" s="5">
        <f t="shared" si="25"/>
        <v>0</v>
      </c>
      <c r="J67" s="5">
        <f t="shared" si="25"/>
        <v>0</v>
      </c>
      <c r="K67" s="11">
        <f t="shared" si="25"/>
        <v>15</v>
      </c>
      <c r="L67" s="5">
        <f t="shared" si="25"/>
        <v>3</v>
      </c>
      <c r="M67" s="11">
        <f t="shared" si="25"/>
        <v>3</v>
      </c>
      <c r="N67" s="11">
        <f t="shared" si="25"/>
        <v>604.5</v>
      </c>
    </row>
    <row r="68" spans="1:14" ht="13.5" thickTop="1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70" spans="1:14" s="10" customFormat="1" ht="13.5" thickBot="1">
      <c r="A70" s="10" t="s">
        <v>58</v>
      </c>
      <c r="B70" s="11">
        <f aca="true" t="shared" si="26" ref="B70:N70">B67+B60+B46+B42+B22+B11</f>
        <v>240</v>
      </c>
      <c r="C70" s="11">
        <f t="shared" si="26"/>
        <v>5450</v>
      </c>
      <c r="D70" s="11">
        <f t="shared" si="26"/>
        <v>3262.5</v>
      </c>
      <c r="E70" s="11">
        <f t="shared" si="26"/>
        <v>8979.5</v>
      </c>
      <c r="F70" s="11">
        <f t="shared" si="26"/>
        <v>5342</v>
      </c>
      <c r="G70" s="11">
        <f t="shared" si="26"/>
        <v>2554</v>
      </c>
      <c r="H70" s="11">
        <f t="shared" si="26"/>
        <v>8242.5</v>
      </c>
      <c r="I70" s="11">
        <f t="shared" si="26"/>
        <v>976</v>
      </c>
      <c r="J70" s="11">
        <f t="shared" si="26"/>
        <v>2031</v>
      </c>
      <c r="K70" s="11">
        <f t="shared" si="26"/>
        <v>3022</v>
      </c>
      <c r="L70" s="11">
        <f t="shared" si="26"/>
        <v>654</v>
      </c>
      <c r="M70" s="11">
        <f t="shared" si="26"/>
        <v>654</v>
      </c>
      <c r="N70" s="11">
        <f t="shared" si="26"/>
        <v>20898</v>
      </c>
    </row>
    <row r="71" ht="13.5" thickTop="1"/>
  </sheetData>
  <printOptions horizontalCentered="1"/>
  <pageMargins left="0" right="0" top="1.25" bottom="1" header="0.5" footer="0.5"/>
  <pageSetup horizontalDpi="600" verticalDpi="600" orientation="landscape" r:id="rId1"/>
  <headerFooter alignWithMargins="0">
    <oddHeader>&amp;CThe University of Alabama in Huntsville
Semester Hours Generated
Summer 2006 (Frozen 7/6/06)</oddHeader>
    <oddFooter>&amp;L&amp;8Office of Institutional Research
07/2006
&amp;F&amp;C&amp;8&amp;P</oddFooter>
  </headerFooter>
  <rowBreaks count="5" manualBreakCount="5">
    <brk id="12" max="255" man="1"/>
    <brk id="23" max="255" man="1"/>
    <brk id="43" max="255" man="1"/>
    <brk id="48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Laura</cp:lastModifiedBy>
  <cp:lastPrinted>2006-07-20T20:54:43Z</cp:lastPrinted>
  <dcterms:created xsi:type="dcterms:W3CDTF">2001-10-02T16:29:59Z</dcterms:created>
  <dcterms:modified xsi:type="dcterms:W3CDTF">2006-07-21T14:31:45Z</dcterms:modified>
  <cp:category/>
  <cp:version/>
  <cp:contentType/>
  <cp:contentStatus/>
</cp:coreProperties>
</file>