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1505"/>
  </bookViews>
  <sheets>
    <sheet name="Summary" sheetId="7" r:id="rId1"/>
    <sheet name="SrAd" sheetId="1" r:id="rId2"/>
    <sheet name="Res" sheetId="2" r:id="rId3"/>
    <sheet name="DM" sheetId="3" r:id="rId4"/>
    <sheet name="AP" sheetId="9" r:id="rId5"/>
    <sheet name="EP" sheetId="10" r:id="rId6"/>
    <sheet name="TC" sheetId="11" r:id="rId7"/>
    <sheet name="AC" sheetId="4" r:id="rId8"/>
    <sheet name="EC" sheetId="13" r:id="rId9"/>
    <sheet name="Cus" sheetId="14" r:id="rId10"/>
    <sheet name="SvMn" sheetId="5" r:id="rId11"/>
  </sheets>
  <definedNames>
    <definedName name="_xlnm.Print_Titles" localSheetId="7">AC!$1:$6</definedName>
    <definedName name="_xlnm.Print_Titles" localSheetId="4">AP!$1:$6</definedName>
    <definedName name="_xlnm.Print_Titles" localSheetId="9">Cus!$4:$6</definedName>
    <definedName name="_xlnm.Print_Titles" localSheetId="3">DM!$1:$6</definedName>
    <definedName name="_xlnm.Print_Titles" localSheetId="8">EC!$1:$6</definedName>
    <definedName name="_xlnm.Print_Titles" localSheetId="5">EP!$1:$6</definedName>
    <definedName name="_xlnm.Print_Titles" localSheetId="2">Res!$1:$6</definedName>
    <definedName name="_xlnm.Print_Titles" localSheetId="1">SrAd!$1:$6</definedName>
    <definedName name="_xlnm.Print_Titles" localSheetId="10">SvMn!$1:$6</definedName>
    <definedName name="_xlnm.Print_Titles" localSheetId="6">TC!$1:$6</definedName>
  </definedNames>
  <calcPr calcId="145621"/>
</workbook>
</file>

<file path=xl/calcChain.xml><?xml version="1.0" encoding="utf-8"?>
<calcChain xmlns="http://schemas.openxmlformats.org/spreadsheetml/2006/main">
  <c r="M54" i="4" l="1"/>
  <c r="L54" i="4"/>
  <c r="K54" i="4"/>
  <c r="J54" i="4"/>
  <c r="I54" i="4"/>
  <c r="H54" i="4"/>
  <c r="G54" i="4"/>
  <c r="F54" i="4"/>
  <c r="E54" i="4"/>
  <c r="D54" i="4"/>
  <c r="C54" i="4"/>
  <c r="B54" i="4"/>
  <c r="M145" i="9" l="1"/>
  <c r="L145" i="9"/>
  <c r="K145" i="9"/>
  <c r="J145" i="9"/>
  <c r="I145" i="9"/>
  <c r="H145" i="9"/>
  <c r="G145" i="9"/>
  <c r="F145" i="9"/>
  <c r="E32" i="9"/>
  <c r="D32" i="9"/>
  <c r="C32" i="9"/>
  <c r="B32" i="9"/>
  <c r="M48" i="1"/>
  <c r="L48" i="1"/>
  <c r="K48" i="1"/>
  <c r="J48" i="1"/>
  <c r="I48" i="1"/>
  <c r="H48" i="1"/>
  <c r="G48" i="1"/>
  <c r="F48" i="1"/>
  <c r="E48" i="1"/>
  <c r="D48" i="1"/>
  <c r="C48" i="1"/>
  <c r="B48" i="1"/>
  <c r="M38" i="1"/>
  <c r="L38" i="1"/>
  <c r="K38" i="1"/>
  <c r="I38" i="1"/>
  <c r="H38" i="1"/>
  <c r="G38" i="1"/>
  <c r="E36" i="1"/>
  <c r="E38" i="1" s="1"/>
  <c r="D36" i="1"/>
  <c r="C36" i="1"/>
  <c r="C38" i="1" s="1"/>
  <c r="B36" i="1"/>
  <c r="M84" i="3"/>
  <c r="L84" i="3"/>
  <c r="K84" i="3"/>
  <c r="J84" i="3"/>
  <c r="I84" i="3"/>
  <c r="H84" i="3"/>
  <c r="G84" i="3"/>
  <c r="F84" i="3"/>
  <c r="E84" i="3"/>
  <c r="D84" i="3"/>
  <c r="C84" i="3"/>
  <c r="B84" i="3"/>
  <c r="D38" i="1" l="1"/>
  <c r="E39" i="1"/>
  <c r="D39" i="1"/>
  <c r="C39" i="1"/>
  <c r="B39" i="1"/>
  <c r="E81" i="2"/>
  <c r="D81" i="2"/>
  <c r="C81" i="2"/>
  <c r="B81" i="2"/>
  <c r="E14" i="13" l="1"/>
  <c r="D14" i="13"/>
  <c r="C14" i="13"/>
  <c r="B14" i="13"/>
  <c r="E37" i="13"/>
  <c r="D37" i="13"/>
  <c r="C37" i="13"/>
  <c r="B37" i="13"/>
  <c r="C48" i="4"/>
  <c r="D48" i="4"/>
  <c r="E62" i="11" l="1"/>
  <c r="D62" i="11"/>
  <c r="C62" i="11"/>
  <c r="B62" i="11"/>
  <c r="E48" i="10"/>
  <c r="D48" i="10"/>
  <c r="C48" i="10"/>
  <c r="B48" i="10"/>
  <c r="E63" i="10"/>
  <c r="D63" i="10"/>
  <c r="C63" i="10"/>
  <c r="B63" i="10"/>
  <c r="E10" i="10"/>
  <c r="D10" i="10"/>
  <c r="C10" i="10"/>
  <c r="B10" i="10"/>
  <c r="C33" i="3" l="1"/>
  <c r="D33" i="3"/>
  <c r="E33" i="3"/>
  <c r="E95" i="9"/>
  <c r="D95" i="9"/>
  <c r="C95" i="9"/>
  <c r="D22" i="9"/>
  <c r="C22" i="9"/>
  <c r="B95" i="9"/>
  <c r="E115" i="9"/>
  <c r="D115" i="9"/>
  <c r="C115" i="9"/>
  <c r="B115" i="9"/>
  <c r="E22" i="9"/>
  <c r="B22" i="9"/>
  <c r="B33" i="3" l="1"/>
  <c r="M42" i="4" l="1"/>
  <c r="L42" i="4"/>
  <c r="K42" i="4"/>
  <c r="I42" i="4"/>
  <c r="H42" i="4"/>
  <c r="G42" i="4"/>
  <c r="E40" i="4"/>
  <c r="D40" i="4"/>
  <c r="C40" i="4"/>
  <c r="B40" i="4"/>
  <c r="E42" i="4" l="1"/>
  <c r="C42" i="4"/>
  <c r="D42" i="4"/>
  <c r="M118" i="2" l="1"/>
  <c r="L118" i="2"/>
  <c r="K118" i="2"/>
  <c r="J118" i="2"/>
  <c r="I118" i="2"/>
  <c r="H118" i="2"/>
  <c r="G118" i="2"/>
  <c r="F118" i="2"/>
  <c r="E48" i="4"/>
  <c r="B48" i="4"/>
  <c r="E58" i="10"/>
  <c r="D58" i="10"/>
  <c r="C58" i="10"/>
  <c r="B58" i="10"/>
  <c r="B47" i="13" l="1"/>
  <c r="D7" i="13"/>
  <c r="E7" i="13"/>
  <c r="C7" i="13"/>
  <c r="B7" i="13"/>
  <c r="M40" i="13"/>
  <c r="L40" i="13"/>
  <c r="K40" i="13"/>
  <c r="I40" i="13"/>
  <c r="H40" i="13"/>
  <c r="G40" i="13"/>
  <c r="B41" i="13"/>
  <c r="C41" i="13"/>
  <c r="D41" i="13"/>
  <c r="E41" i="13"/>
  <c r="G43" i="13"/>
  <c r="H43" i="13"/>
  <c r="I43" i="13"/>
  <c r="K43" i="13"/>
  <c r="L43" i="13"/>
  <c r="M43" i="13"/>
  <c r="M13" i="13"/>
  <c r="L13" i="13"/>
  <c r="K13" i="13"/>
  <c r="I13" i="13"/>
  <c r="H13" i="13"/>
  <c r="G13" i="13"/>
  <c r="E11" i="13"/>
  <c r="D11" i="13"/>
  <c r="C11" i="13"/>
  <c r="B11" i="13"/>
  <c r="B55" i="5"/>
  <c r="E43" i="13" l="1"/>
  <c r="D43" i="13"/>
  <c r="C43" i="13"/>
  <c r="C13" i="13"/>
  <c r="E13" i="13"/>
  <c r="D13" i="13"/>
  <c r="D40" i="13"/>
  <c r="C40" i="13"/>
  <c r="E40" i="13"/>
  <c r="M70" i="10" l="1"/>
  <c r="L70" i="10"/>
  <c r="K70" i="10"/>
  <c r="J70" i="10"/>
  <c r="I70" i="10"/>
  <c r="H70" i="10"/>
  <c r="G70" i="10"/>
  <c r="F70" i="10"/>
  <c r="M51" i="10"/>
  <c r="L51" i="10"/>
  <c r="K51" i="10"/>
  <c r="I51" i="10"/>
  <c r="H51" i="10"/>
  <c r="G51" i="10"/>
  <c r="D51" i="10"/>
  <c r="E51" i="10" l="1"/>
  <c r="C51" i="10"/>
  <c r="M144" i="9"/>
  <c r="L144" i="9"/>
  <c r="K144" i="9"/>
  <c r="I144" i="9"/>
  <c r="H144" i="9"/>
  <c r="G144" i="9"/>
  <c r="E141" i="9"/>
  <c r="D141" i="9"/>
  <c r="C141" i="9"/>
  <c r="B141" i="9"/>
  <c r="E18" i="9"/>
  <c r="D18" i="9"/>
  <c r="C18" i="9"/>
  <c r="B18" i="9"/>
  <c r="E110" i="9"/>
  <c r="D110" i="9"/>
  <c r="C110" i="9"/>
  <c r="B110" i="9"/>
  <c r="C144" i="9" l="1"/>
  <c r="D144" i="9"/>
  <c r="E144" i="9"/>
  <c r="E36" i="9"/>
  <c r="D36" i="9"/>
  <c r="C36" i="9"/>
  <c r="B36" i="9"/>
  <c r="M57" i="13" l="1"/>
  <c r="L57" i="13"/>
  <c r="K57" i="13"/>
  <c r="J57" i="13"/>
  <c r="I57" i="13"/>
  <c r="H57" i="13"/>
  <c r="G57" i="13"/>
  <c r="F57" i="13"/>
  <c r="E22" i="13"/>
  <c r="D22" i="13"/>
  <c r="C22" i="13"/>
  <c r="B22" i="13"/>
  <c r="E7" i="10"/>
  <c r="D7" i="10"/>
  <c r="C7" i="10"/>
  <c r="B7" i="10"/>
  <c r="E38" i="10"/>
  <c r="D38" i="10"/>
  <c r="C38" i="10"/>
  <c r="B38" i="10"/>
  <c r="E52" i="10"/>
  <c r="D52" i="10"/>
  <c r="C52" i="10"/>
  <c r="B52" i="10"/>
  <c r="E22" i="10"/>
  <c r="D22" i="10"/>
  <c r="C22" i="10"/>
  <c r="B22" i="10"/>
  <c r="E99" i="9" l="1"/>
  <c r="D99" i="9"/>
  <c r="C99" i="9"/>
  <c r="E26" i="9"/>
  <c r="D26" i="9"/>
  <c r="C26" i="9"/>
  <c r="B26" i="9"/>
  <c r="M28" i="9"/>
  <c r="L28" i="9"/>
  <c r="K28" i="9"/>
  <c r="I28" i="9"/>
  <c r="H28" i="9"/>
  <c r="G28" i="9"/>
  <c r="E28" i="9" l="1"/>
  <c r="D28" i="9"/>
  <c r="C28" i="9"/>
  <c r="M17" i="9"/>
  <c r="L17" i="9"/>
  <c r="K17" i="9"/>
  <c r="I17" i="9"/>
  <c r="H17" i="9"/>
  <c r="G17" i="9"/>
  <c r="E15" i="9"/>
  <c r="D15" i="9"/>
  <c r="C15" i="9"/>
  <c r="B15" i="9"/>
  <c r="E17" i="9" l="1"/>
  <c r="C17" i="9"/>
  <c r="D17" i="9"/>
  <c r="M75" i="3"/>
  <c r="L75" i="3"/>
  <c r="K75" i="3"/>
  <c r="I75" i="3"/>
  <c r="H75" i="3"/>
  <c r="G75" i="3"/>
  <c r="E73" i="3"/>
  <c r="D73" i="3"/>
  <c r="C73" i="3"/>
  <c r="B73" i="3"/>
  <c r="B30" i="3"/>
  <c r="C30" i="3"/>
  <c r="D30" i="3"/>
  <c r="E30" i="3"/>
  <c r="G32" i="3"/>
  <c r="H32" i="3"/>
  <c r="I32" i="3"/>
  <c r="K32" i="3"/>
  <c r="L32" i="3"/>
  <c r="M32" i="3"/>
  <c r="E20" i="3"/>
  <c r="D20" i="3"/>
  <c r="C20" i="3"/>
  <c r="B20" i="3"/>
  <c r="E102" i="2"/>
  <c r="D102" i="2"/>
  <c r="C102" i="2"/>
  <c r="B102" i="2"/>
  <c r="D75" i="3" l="1"/>
  <c r="D32" i="3"/>
  <c r="E75" i="3"/>
  <c r="C75" i="3"/>
  <c r="C32" i="3"/>
  <c r="E32" i="3"/>
  <c r="E46" i="5" l="1"/>
  <c r="D46" i="5"/>
  <c r="C46" i="5"/>
  <c r="B46" i="5"/>
  <c r="M70" i="11" l="1"/>
  <c r="L70" i="11"/>
  <c r="K70" i="11"/>
  <c r="J70" i="11"/>
  <c r="I70" i="11"/>
  <c r="H70" i="11"/>
  <c r="G70" i="11"/>
  <c r="F70" i="11"/>
  <c r="E7" i="11"/>
  <c r="D7" i="11"/>
  <c r="C7" i="11"/>
  <c r="B7" i="11"/>
  <c r="E46" i="11"/>
  <c r="D46" i="11"/>
  <c r="C46" i="11"/>
  <c r="B46" i="11"/>
  <c r="M54" i="11"/>
  <c r="L54" i="11"/>
  <c r="K54" i="11"/>
  <c r="I54" i="11"/>
  <c r="H54" i="11"/>
  <c r="G54" i="11"/>
  <c r="E55" i="11"/>
  <c r="D55" i="11"/>
  <c r="C55" i="11"/>
  <c r="B55" i="11"/>
  <c r="E43" i="11"/>
  <c r="D43" i="11"/>
  <c r="C43" i="11"/>
  <c r="B43" i="11"/>
  <c r="M45" i="11"/>
  <c r="L45" i="11"/>
  <c r="K45" i="11"/>
  <c r="I45" i="11"/>
  <c r="H45" i="11"/>
  <c r="G45" i="11"/>
  <c r="E36" i="11"/>
  <c r="D36" i="11"/>
  <c r="C36" i="11"/>
  <c r="B36" i="11"/>
  <c r="E24" i="11"/>
  <c r="D24" i="11"/>
  <c r="C24" i="11"/>
  <c r="B24" i="11"/>
  <c r="M69" i="11"/>
  <c r="L69" i="11"/>
  <c r="K69" i="11"/>
  <c r="I69" i="11"/>
  <c r="H69" i="11"/>
  <c r="G69" i="11"/>
  <c r="M61" i="11"/>
  <c r="L61" i="11"/>
  <c r="K61" i="11"/>
  <c r="I61" i="11"/>
  <c r="H61" i="11"/>
  <c r="G61" i="11"/>
  <c r="E58" i="11"/>
  <c r="D58" i="11"/>
  <c r="C58" i="11"/>
  <c r="B58" i="11"/>
  <c r="M126" i="9"/>
  <c r="L126" i="9"/>
  <c r="K126" i="9"/>
  <c r="I126" i="9"/>
  <c r="H126" i="9"/>
  <c r="G126" i="9"/>
  <c r="E124" i="9"/>
  <c r="D124" i="9"/>
  <c r="C124" i="9"/>
  <c r="B124" i="9"/>
  <c r="E54" i="11" l="1"/>
  <c r="D54" i="11"/>
  <c r="C54" i="11"/>
  <c r="E45" i="11"/>
  <c r="C45" i="11"/>
  <c r="D45" i="11"/>
  <c r="C61" i="11"/>
  <c r="D61" i="11"/>
  <c r="C69" i="11"/>
  <c r="D69" i="11"/>
  <c r="E61" i="11"/>
  <c r="E126" i="9"/>
  <c r="D126" i="9"/>
  <c r="C126" i="9"/>
  <c r="E127" i="9" l="1"/>
  <c r="D127" i="9"/>
  <c r="C127" i="9"/>
  <c r="B127" i="9"/>
  <c r="E29" i="9"/>
  <c r="D29" i="9"/>
  <c r="C29" i="9"/>
  <c r="B29" i="9"/>
  <c r="E41" i="10" l="1"/>
  <c r="D41" i="10"/>
  <c r="C41" i="10"/>
  <c r="B41" i="10"/>
  <c r="B99" i="9" l="1"/>
  <c r="E45" i="1"/>
  <c r="B45" i="1"/>
  <c r="E115" i="2" l="1"/>
  <c r="D115" i="2"/>
  <c r="C115" i="2"/>
  <c r="B115" i="2"/>
  <c r="E60" i="5" l="1"/>
  <c r="D60" i="5"/>
  <c r="C60" i="5"/>
  <c r="B60" i="5"/>
  <c r="E22" i="5"/>
  <c r="D22" i="5"/>
  <c r="C22" i="5"/>
  <c r="B22" i="5"/>
  <c r="M25" i="13"/>
  <c r="L25" i="13"/>
  <c r="K25" i="13"/>
  <c r="I25" i="13"/>
  <c r="H25" i="13"/>
  <c r="G25" i="13"/>
  <c r="D25" i="13" l="1"/>
  <c r="E25" i="13"/>
  <c r="C25" i="13"/>
  <c r="M40" i="10" l="1"/>
  <c r="L40" i="10"/>
  <c r="K40" i="10"/>
  <c r="I40" i="10"/>
  <c r="H40" i="10"/>
  <c r="G40" i="10"/>
  <c r="E40" i="10" l="1"/>
  <c r="D40" i="10"/>
  <c r="C40" i="10"/>
  <c r="B7" i="9"/>
  <c r="M114" i="9"/>
  <c r="L114" i="9"/>
  <c r="K114" i="9"/>
  <c r="I114" i="9"/>
  <c r="H114" i="9"/>
  <c r="G114" i="9"/>
  <c r="M102" i="9"/>
  <c r="L102" i="9"/>
  <c r="K102" i="9"/>
  <c r="I102" i="9"/>
  <c r="H102" i="9"/>
  <c r="G102" i="9"/>
  <c r="E114" i="9" l="1"/>
  <c r="C102" i="9"/>
  <c r="D102" i="9"/>
  <c r="E102" i="9"/>
  <c r="C114" i="9"/>
  <c r="D114" i="9"/>
  <c r="E43" i="2"/>
  <c r="D43" i="2"/>
  <c r="C43" i="2"/>
  <c r="B43" i="2"/>
  <c r="E20" i="11" l="1"/>
  <c r="D20" i="11"/>
  <c r="C20" i="11"/>
  <c r="B20" i="11"/>
  <c r="M9" i="10"/>
  <c r="L9" i="10"/>
  <c r="K9" i="10"/>
  <c r="I9" i="10"/>
  <c r="H9" i="10"/>
  <c r="G9" i="10"/>
  <c r="E19" i="13"/>
  <c r="D19" i="13"/>
  <c r="C19" i="13"/>
  <c r="B19" i="13"/>
  <c r="E9" i="10" l="1"/>
  <c r="D9" i="10"/>
  <c r="C9" i="10"/>
  <c r="E137" i="9" l="1"/>
  <c r="D137" i="9"/>
  <c r="C137" i="9"/>
  <c r="B137" i="9"/>
  <c r="E12" i="4" l="1"/>
  <c r="D12" i="4"/>
  <c r="C12" i="4"/>
  <c r="B12" i="4"/>
  <c r="K71" i="10"/>
  <c r="B76" i="10" s="1"/>
  <c r="K146" i="9"/>
  <c r="B151" i="9" s="1"/>
  <c r="G146" i="9"/>
  <c r="B150" i="9" s="1"/>
  <c r="M25" i="9"/>
  <c r="L25" i="9"/>
  <c r="K25" i="9"/>
  <c r="I25" i="9"/>
  <c r="H25" i="9"/>
  <c r="G25" i="9"/>
  <c r="E68" i="3"/>
  <c r="D68" i="3"/>
  <c r="C68" i="3"/>
  <c r="B68" i="3"/>
  <c r="E103" i="9"/>
  <c r="D103" i="9"/>
  <c r="C103" i="9"/>
  <c r="B103" i="9"/>
  <c r="M109" i="9"/>
  <c r="L109" i="9"/>
  <c r="I109" i="9"/>
  <c r="H109" i="9"/>
  <c r="K109" i="9"/>
  <c r="G109" i="9"/>
  <c r="M18" i="13"/>
  <c r="L18" i="13"/>
  <c r="K18" i="13"/>
  <c r="I18" i="13"/>
  <c r="E7" i="4"/>
  <c r="E16" i="4"/>
  <c r="E19" i="4"/>
  <c r="E27" i="4"/>
  <c r="E43" i="4"/>
  <c r="E51" i="4"/>
  <c r="D7" i="4"/>
  <c r="D16" i="4"/>
  <c r="D19" i="4"/>
  <c r="D27" i="4"/>
  <c r="D43" i="4"/>
  <c r="D51" i="4"/>
  <c r="C7" i="4"/>
  <c r="C16" i="4"/>
  <c r="C19" i="4"/>
  <c r="C27" i="4"/>
  <c r="C43" i="4"/>
  <c r="C51" i="4"/>
  <c r="B7" i="4"/>
  <c r="B16" i="4"/>
  <c r="B19" i="4"/>
  <c r="B27" i="4"/>
  <c r="B43" i="4"/>
  <c r="B51" i="4"/>
  <c r="E14" i="10"/>
  <c r="E17" i="10"/>
  <c r="E67" i="10"/>
  <c r="D14" i="10"/>
  <c r="D17" i="10"/>
  <c r="D70" i="10" s="1"/>
  <c r="D67" i="10"/>
  <c r="C14" i="10"/>
  <c r="C17" i="10"/>
  <c r="C67" i="10"/>
  <c r="B14" i="10"/>
  <c r="B17" i="10"/>
  <c r="B67" i="10"/>
  <c r="E75" i="9"/>
  <c r="E7" i="9"/>
  <c r="E90" i="9"/>
  <c r="D75" i="9"/>
  <c r="D7" i="9"/>
  <c r="D90" i="9"/>
  <c r="C75" i="9"/>
  <c r="C7" i="9"/>
  <c r="C90" i="9"/>
  <c r="B75" i="9"/>
  <c r="B90" i="9"/>
  <c r="E16" i="3"/>
  <c r="E52" i="3"/>
  <c r="E76" i="3"/>
  <c r="D16" i="3"/>
  <c r="D52" i="3"/>
  <c r="D76" i="3"/>
  <c r="C16" i="3"/>
  <c r="C52" i="3"/>
  <c r="C76" i="3"/>
  <c r="B16" i="3"/>
  <c r="B52" i="3"/>
  <c r="B76" i="3"/>
  <c r="E7" i="1"/>
  <c r="E13" i="1"/>
  <c r="E32" i="1"/>
  <c r="E42" i="1"/>
  <c r="D7" i="1"/>
  <c r="D13" i="1"/>
  <c r="D32" i="1"/>
  <c r="D42" i="1"/>
  <c r="D45" i="1"/>
  <c r="C7" i="1"/>
  <c r="C13" i="1"/>
  <c r="C32" i="1"/>
  <c r="C42" i="1"/>
  <c r="C45" i="1"/>
  <c r="B7" i="1"/>
  <c r="B13" i="1"/>
  <c r="B32" i="1"/>
  <c r="B42" i="1"/>
  <c r="E105" i="2"/>
  <c r="E72" i="2"/>
  <c r="E58" i="2"/>
  <c r="E57" i="2"/>
  <c r="E7" i="2"/>
  <c r="C105" i="2"/>
  <c r="C72" i="2"/>
  <c r="C58" i="2"/>
  <c r="C7" i="2"/>
  <c r="B7" i="3"/>
  <c r="B13" i="3"/>
  <c r="B26" i="3"/>
  <c r="B61" i="3"/>
  <c r="B64" i="3"/>
  <c r="B81" i="3"/>
  <c r="D7" i="2"/>
  <c r="B7" i="2"/>
  <c r="B105" i="2"/>
  <c r="B72" i="2"/>
  <c r="B58" i="2"/>
  <c r="M44" i="1"/>
  <c r="L44" i="1"/>
  <c r="K44" i="1"/>
  <c r="M47" i="1"/>
  <c r="L47" i="1"/>
  <c r="K47" i="1"/>
  <c r="I47" i="1"/>
  <c r="H47" i="1"/>
  <c r="G47" i="1"/>
  <c r="I44" i="1"/>
  <c r="H44" i="1"/>
  <c r="G44" i="1"/>
  <c r="E81" i="3"/>
  <c r="D81" i="3"/>
  <c r="C81" i="3"/>
  <c r="E44" i="13"/>
  <c r="D44" i="13"/>
  <c r="C44" i="13"/>
  <c r="B44" i="13"/>
  <c r="E7" i="14"/>
  <c r="E17" i="14" s="1"/>
  <c r="D7" i="14"/>
  <c r="D17" i="14" s="1"/>
  <c r="C7" i="14"/>
  <c r="C17" i="14" s="1"/>
  <c r="B7" i="14"/>
  <c r="B17" i="14" s="1"/>
  <c r="E28" i="11"/>
  <c r="C28" i="11"/>
  <c r="C70" i="11" s="1"/>
  <c r="D28" i="11"/>
  <c r="D70" i="11" s="1"/>
  <c r="B28" i="11"/>
  <c r="B70" i="11" s="1"/>
  <c r="D72" i="2"/>
  <c r="D58" i="2"/>
  <c r="D47" i="13"/>
  <c r="C26" i="13"/>
  <c r="C47" i="13"/>
  <c r="D26" i="13"/>
  <c r="E26" i="13"/>
  <c r="E47" i="13"/>
  <c r="G71" i="11"/>
  <c r="B75" i="11" s="1"/>
  <c r="M42" i="11"/>
  <c r="L42" i="11"/>
  <c r="I42" i="11"/>
  <c r="H42" i="11"/>
  <c r="G42" i="11"/>
  <c r="K42" i="11"/>
  <c r="E23" i="11"/>
  <c r="D23" i="11"/>
  <c r="C23" i="11"/>
  <c r="B26" i="13"/>
  <c r="H12" i="1"/>
  <c r="D105" i="2"/>
  <c r="C7" i="5"/>
  <c r="C11" i="5"/>
  <c r="C14" i="5"/>
  <c r="C17" i="5"/>
  <c r="C26" i="5"/>
  <c r="C34" i="5"/>
  <c r="C40" i="5"/>
  <c r="C43" i="5"/>
  <c r="C55" i="5"/>
  <c r="D55" i="5"/>
  <c r="E55" i="5"/>
  <c r="D43" i="5"/>
  <c r="E43" i="5"/>
  <c r="B43" i="5"/>
  <c r="D40" i="5"/>
  <c r="E40" i="5"/>
  <c r="B40" i="5"/>
  <c r="D34" i="5"/>
  <c r="E34" i="5"/>
  <c r="B34" i="5"/>
  <c r="D26" i="5"/>
  <c r="E26" i="5"/>
  <c r="B26" i="5"/>
  <c r="D17" i="5"/>
  <c r="E17" i="5"/>
  <c r="B17" i="5"/>
  <c r="B68" i="5" s="1"/>
  <c r="D14" i="5"/>
  <c r="E14" i="5"/>
  <c r="B14" i="5"/>
  <c r="D11" i="5"/>
  <c r="E11" i="5"/>
  <c r="B11" i="5"/>
  <c r="E7" i="5"/>
  <c r="D7" i="5"/>
  <c r="B7" i="5"/>
  <c r="C64" i="3"/>
  <c r="D64" i="3"/>
  <c r="E64" i="3"/>
  <c r="C26" i="3"/>
  <c r="D26" i="3"/>
  <c r="E26" i="3"/>
  <c r="C7" i="3"/>
  <c r="D7" i="3"/>
  <c r="E7" i="3"/>
  <c r="C61" i="3"/>
  <c r="D61" i="3"/>
  <c r="E61" i="3"/>
  <c r="C13" i="3"/>
  <c r="D13" i="3"/>
  <c r="E13" i="3"/>
  <c r="M68" i="5"/>
  <c r="L68" i="5"/>
  <c r="K68" i="5"/>
  <c r="J68" i="5"/>
  <c r="I68" i="5"/>
  <c r="H68" i="5"/>
  <c r="G68" i="5"/>
  <c r="F68" i="5"/>
  <c r="M27" i="11"/>
  <c r="L27" i="11"/>
  <c r="K27" i="11"/>
  <c r="I27" i="11"/>
  <c r="H27" i="11"/>
  <c r="G27" i="11"/>
  <c r="M57" i="11"/>
  <c r="L57" i="11"/>
  <c r="K57" i="11"/>
  <c r="I57" i="11"/>
  <c r="H57" i="11"/>
  <c r="G57" i="11"/>
  <c r="L117" i="2"/>
  <c r="H117" i="2"/>
  <c r="M114" i="2"/>
  <c r="L114" i="2"/>
  <c r="K114" i="2"/>
  <c r="I114" i="2"/>
  <c r="H114" i="2"/>
  <c r="G114" i="2"/>
  <c r="L42" i="2"/>
  <c r="K42" i="2"/>
  <c r="H31" i="1"/>
  <c r="G31" i="1"/>
  <c r="G12" i="1"/>
  <c r="I12" i="1"/>
  <c r="M12" i="1"/>
  <c r="L12" i="1"/>
  <c r="K12" i="1"/>
  <c r="M47" i="4"/>
  <c r="L47" i="4"/>
  <c r="K47" i="4"/>
  <c r="I47" i="4"/>
  <c r="H47" i="4"/>
  <c r="G47" i="4"/>
  <c r="M39" i="4"/>
  <c r="L39" i="4"/>
  <c r="K39" i="4"/>
  <c r="I39" i="4"/>
  <c r="H39" i="4"/>
  <c r="G39" i="4"/>
  <c r="M26" i="4"/>
  <c r="L26" i="4"/>
  <c r="K26" i="4"/>
  <c r="I26" i="4"/>
  <c r="H26" i="4"/>
  <c r="G26" i="4"/>
  <c r="M18" i="4"/>
  <c r="L18" i="4"/>
  <c r="K18" i="4"/>
  <c r="I18" i="4"/>
  <c r="H18" i="4"/>
  <c r="G18" i="4"/>
  <c r="M15" i="4"/>
  <c r="L15" i="4"/>
  <c r="K15" i="4"/>
  <c r="I15" i="4"/>
  <c r="H15" i="4"/>
  <c r="G15" i="4"/>
  <c r="L53" i="4"/>
  <c r="H53" i="4"/>
  <c r="L50" i="4"/>
  <c r="H50" i="4"/>
  <c r="L11" i="4"/>
  <c r="D50" i="4"/>
  <c r="H11" i="4"/>
  <c r="K53" i="4"/>
  <c r="M53" i="4"/>
  <c r="M50" i="4"/>
  <c r="K50" i="4"/>
  <c r="M11" i="4"/>
  <c r="K11" i="4"/>
  <c r="I53" i="4"/>
  <c r="G53" i="4"/>
  <c r="I50" i="4"/>
  <c r="G50" i="4"/>
  <c r="I11" i="4"/>
  <c r="G11" i="4"/>
  <c r="G140" i="9"/>
  <c r="H140" i="9"/>
  <c r="I140" i="9"/>
  <c r="K140" i="9"/>
  <c r="L140" i="9"/>
  <c r="M140" i="9"/>
  <c r="M136" i="9"/>
  <c r="L136" i="9"/>
  <c r="K136" i="9"/>
  <c r="I136" i="9"/>
  <c r="H136" i="9"/>
  <c r="G136" i="9"/>
  <c r="M123" i="9"/>
  <c r="L123" i="9"/>
  <c r="K123" i="9"/>
  <c r="I123" i="9"/>
  <c r="H123" i="9"/>
  <c r="G123" i="9"/>
  <c r="M98" i="9"/>
  <c r="L98" i="9"/>
  <c r="K98" i="9"/>
  <c r="I98" i="9"/>
  <c r="H98" i="9"/>
  <c r="G98" i="9"/>
  <c r="M94" i="9"/>
  <c r="L94" i="9"/>
  <c r="K94" i="9"/>
  <c r="I94" i="9"/>
  <c r="H94" i="9"/>
  <c r="G94" i="9"/>
  <c r="M89" i="9"/>
  <c r="L89" i="9"/>
  <c r="K89" i="9"/>
  <c r="I89" i="9"/>
  <c r="H89" i="9"/>
  <c r="G89" i="9"/>
  <c r="M35" i="9"/>
  <c r="L35" i="9"/>
  <c r="K35" i="9"/>
  <c r="I35" i="9"/>
  <c r="H35" i="9"/>
  <c r="G35" i="9"/>
  <c r="M31" i="9"/>
  <c r="L31" i="9"/>
  <c r="K31" i="9"/>
  <c r="I31" i="9"/>
  <c r="H31" i="9"/>
  <c r="G31" i="9"/>
  <c r="M21" i="9"/>
  <c r="L21" i="9"/>
  <c r="K21" i="9"/>
  <c r="I21" i="9"/>
  <c r="H21" i="9"/>
  <c r="G21" i="9"/>
  <c r="L74" i="9"/>
  <c r="H74" i="9"/>
  <c r="L14" i="9"/>
  <c r="H14" i="9"/>
  <c r="M74" i="9"/>
  <c r="K74" i="9"/>
  <c r="I74" i="9"/>
  <c r="G74" i="9"/>
  <c r="M14" i="9"/>
  <c r="K14" i="9"/>
  <c r="I14" i="9"/>
  <c r="G14" i="9"/>
  <c r="M35" i="11"/>
  <c r="L35" i="11"/>
  <c r="K35" i="11"/>
  <c r="I35" i="11"/>
  <c r="H35" i="11"/>
  <c r="G35" i="11"/>
  <c r="L23" i="11"/>
  <c r="H23" i="11"/>
  <c r="L19" i="11"/>
  <c r="H19" i="11"/>
  <c r="M23" i="11"/>
  <c r="K23" i="11"/>
  <c r="I23" i="11"/>
  <c r="G23" i="11"/>
  <c r="M19" i="11"/>
  <c r="K19" i="11"/>
  <c r="I19" i="11"/>
  <c r="G19" i="11"/>
  <c r="H17" i="14"/>
  <c r="F17" i="14"/>
  <c r="I17" i="14"/>
  <c r="G17" i="14"/>
  <c r="H16" i="14"/>
  <c r="M17" i="14"/>
  <c r="K17" i="14"/>
  <c r="J17" i="14"/>
  <c r="I16" i="14"/>
  <c r="G16" i="14"/>
  <c r="M80" i="3"/>
  <c r="L80" i="3"/>
  <c r="K80" i="3"/>
  <c r="I80" i="3"/>
  <c r="H80" i="3"/>
  <c r="G80" i="3"/>
  <c r="M72" i="3"/>
  <c r="L72" i="3"/>
  <c r="K72" i="3"/>
  <c r="I72" i="3"/>
  <c r="H72" i="3"/>
  <c r="G72" i="3"/>
  <c r="M67" i="3"/>
  <c r="L67" i="3"/>
  <c r="K67" i="3"/>
  <c r="I67" i="3"/>
  <c r="H67" i="3"/>
  <c r="G67" i="3"/>
  <c r="M63" i="3"/>
  <c r="L63" i="3"/>
  <c r="K63" i="3"/>
  <c r="I63" i="3"/>
  <c r="H63" i="3"/>
  <c r="G63" i="3"/>
  <c r="M60" i="3"/>
  <c r="L60" i="3"/>
  <c r="K60" i="3"/>
  <c r="I60" i="3"/>
  <c r="H60" i="3"/>
  <c r="G60" i="3"/>
  <c r="M51" i="3"/>
  <c r="L51" i="3"/>
  <c r="K51" i="3"/>
  <c r="I51" i="3"/>
  <c r="H51" i="3"/>
  <c r="G51" i="3"/>
  <c r="M25" i="3"/>
  <c r="L25" i="3"/>
  <c r="K25" i="3"/>
  <c r="I25" i="3"/>
  <c r="H25" i="3"/>
  <c r="G25" i="3"/>
  <c r="M15" i="3"/>
  <c r="L15" i="3"/>
  <c r="K15" i="3"/>
  <c r="I15" i="3"/>
  <c r="H15" i="3"/>
  <c r="G15" i="3"/>
  <c r="L83" i="3"/>
  <c r="M83" i="3"/>
  <c r="K83" i="3"/>
  <c r="H83" i="3"/>
  <c r="M29" i="3"/>
  <c r="L29" i="3"/>
  <c r="K29" i="3"/>
  <c r="H29" i="3"/>
  <c r="M19" i="3"/>
  <c r="L19" i="3"/>
  <c r="K19" i="3"/>
  <c r="H19" i="3"/>
  <c r="M12" i="3"/>
  <c r="L12" i="3"/>
  <c r="K12" i="3"/>
  <c r="H12" i="3"/>
  <c r="I83" i="3"/>
  <c r="G83" i="3"/>
  <c r="I29" i="3"/>
  <c r="G29" i="3"/>
  <c r="I19" i="3"/>
  <c r="G19" i="3"/>
  <c r="I12" i="3"/>
  <c r="G12" i="3"/>
  <c r="M21" i="13"/>
  <c r="L21" i="13"/>
  <c r="K21" i="13"/>
  <c r="I21" i="13"/>
  <c r="H21" i="13"/>
  <c r="G21" i="13"/>
  <c r="L56" i="13"/>
  <c r="L46" i="13"/>
  <c r="L36" i="13"/>
  <c r="L10" i="13"/>
  <c r="H10" i="13"/>
  <c r="H36" i="13"/>
  <c r="H46" i="13"/>
  <c r="H56" i="13"/>
  <c r="M56" i="13"/>
  <c r="K56" i="13"/>
  <c r="I56" i="13"/>
  <c r="G56" i="13"/>
  <c r="M46" i="13"/>
  <c r="K46" i="13"/>
  <c r="I46" i="13"/>
  <c r="G46" i="13"/>
  <c r="M36" i="13"/>
  <c r="K36" i="13"/>
  <c r="I36" i="13"/>
  <c r="G36" i="13"/>
  <c r="M10" i="13"/>
  <c r="K10" i="13"/>
  <c r="I10" i="13"/>
  <c r="G10" i="13"/>
  <c r="M66" i="10"/>
  <c r="L66" i="10"/>
  <c r="K66" i="10"/>
  <c r="I66" i="10"/>
  <c r="H66" i="10"/>
  <c r="G66" i="10"/>
  <c r="M62" i="10"/>
  <c r="L62" i="10"/>
  <c r="K62" i="10"/>
  <c r="I62" i="10"/>
  <c r="H62" i="10"/>
  <c r="G62" i="10"/>
  <c r="M37" i="10"/>
  <c r="L37" i="10"/>
  <c r="K37" i="10"/>
  <c r="I37" i="10"/>
  <c r="H37" i="10"/>
  <c r="G37" i="10"/>
  <c r="M21" i="10"/>
  <c r="L21" i="10"/>
  <c r="K21" i="10"/>
  <c r="I21" i="10"/>
  <c r="H21" i="10"/>
  <c r="G21" i="10"/>
  <c r="M19" i="10"/>
  <c r="L19" i="10"/>
  <c r="K19" i="10"/>
  <c r="I19" i="10"/>
  <c r="H19" i="10"/>
  <c r="G19" i="10"/>
  <c r="M16" i="10"/>
  <c r="L16" i="10"/>
  <c r="K16" i="10"/>
  <c r="I16" i="10"/>
  <c r="H16" i="10"/>
  <c r="G16" i="10"/>
  <c r="L69" i="10"/>
  <c r="H69" i="10"/>
  <c r="L47" i="10"/>
  <c r="H47" i="10"/>
  <c r="L13" i="10"/>
  <c r="H13" i="10"/>
  <c r="M69" i="10"/>
  <c r="K69" i="10"/>
  <c r="I69" i="10"/>
  <c r="G69" i="10"/>
  <c r="M57" i="10"/>
  <c r="L57" i="10"/>
  <c r="K57" i="10"/>
  <c r="I57" i="10"/>
  <c r="H57" i="10"/>
  <c r="G57" i="10"/>
  <c r="M47" i="10"/>
  <c r="K47" i="10"/>
  <c r="I47" i="10"/>
  <c r="G47" i="10"/>
  <c r="G13" i="10"/>
  <c r="I13" i="10"/>
  <c r="K13" i="10"/>
  <c r="M13" i="10"/>
  <c r="M117" i="2"/>
  <c r="K117" i="2"/>
  <c r="I117" i="2"/>
  <c r="G117" i="2"/>
  <c r="M80" i="2"/>
  <c r="L80" i="2"/>
  <c r="K80" i="2"/>
  <c r="I80" i="2"/>
  <c r="H80" i="2"/>
  <c r="G80" i="2"/>
  <c r="L104" i="2"/>
  <c r="H104" i="2"/>
  <c r="L101" i="2"/>
  <c r="H101" i="2"/>
  <c r="L71" i="2"/>
  <c r="H71" i="2"/>
  <c r="M57" i="2"/>
  <c r="L57" i="2"/>
  <c r="K57" i="2"/>
  <c r="I57" i="2"/>
  <c r="H57" i="2"/>
  <c r="G57" i="2"/>
  <c r="H42" i="2"/>
  <c r="M104" i="2"/>
  <c r="K104" i="2"/>
  <c r="I104" i="2"/>
  <c r="G104" i="2"/>
  <c r="I101" i="2"/>
  <c r="G101" i="2"/>
  <c r="I71" i="2"/>
  <c r="G71" i="2"/>
  <c r="I42" i="2"/>
  <c r="G42" i="2"/>
  <c r="M101" i="2"/>
  <c r="K101" i="2"/>
  <c r="M71" i="2"/>
  <c r="K71" i="2"/>
  <c r="M42" i="2"/>
  <c r="M41" i="1"/>
  <c r="L41" i="1"/>
  <c r="K41" i="1"/>
  <c r="I41" i="1"/>
  <c r="H41" i="1"/>
  <c r="G41" i="1"/>
  <c r="L35" i="1"/>
  <c r="H35" i="1"/>
  <c r="L31" i="1"/>
  <c r="M35" i="1"/>
  <c r="K35" i="1"/>
  <c r="I35" i="1"/>
  <c r="G35" i="1"/>
  <c r="M31" i="1"/>
  <c r="K31" i="1"/>
  <c r="I31" i="1"/>
  <c r="F15" i="7"/>
  <c r="F14" i="7"/>
  <c r="F13" i="7"/>
  <c r="F12" i="7"/>
  <c r="F11" i="7"/>
  <c r="F10" i="7"/>
  <c r="F9" i="7"/>
  <c r="F8" i="7"/>
  <c r="F7" i="7"/>
  <c r="F6" i="7"/>
  <c r="I15" i="7"/>
  <c r="C15" i="7"/>
  <c r="I14" i="7"/>
  <c r="C14" i="7"/>
  <c r="I13" i="7"/>
  <c r="C13" i="7"/>
  <c r="I12" i="7"/>
  <c r="C12" i="7"/>
  <c r="I11" i="7"/>
  <c r="C11" i="7"/>
  <c r="I10" i="7"/>
  <c r="C10" i="7"/>
  <c r="I9" i="7"/>
  <c r="C9" i="7"/>
  <c r="I8" i="7"/>
  <c r="C8" i="7"/>
  <c r="I7" i="7"/>
  <c r="C7" i="7"/>
  <c r="I6" i="7"/>
  <c r="C6" i="7"/>
  <c r="M33" i="5"/>
  <c r="L33" i="5"/>
  <c r="K33" i="5"/>
  <c r="I33" i="5"/>
  <c r="H33" i="5"/>
  <c r="G33" i="5"/>
  <c r="M25" i="5"/>
  <c r="L25" i="5"/>
  <c r="K25" i="5"/>
  <c r="I25" i="5"/>
  <c r="H25" i="5"/>
  <c r="G25" i="5"/>
  <c r="M16" i="5"/>
  <c r="L16" i="5"/>
  <c r="K16" i="5"/>
  <c r="I16" i="5"/>
  <c r="H16" i="5"/>
  <c r="G16" i="5"/>
  <c r="M10" i="5"/>
  <c r="L10" i="5"/>
  <c r="K10" i="5"/>
  <c r="I10" i="5"/>
  <c r="H10" i="5"/>
  <c r="G10" i="5"/>
  <c r="I67" i="5"/>
  <c r="H67" i="5"/>
  <c r="G67" i="5"/>
  <c r="I59" i="5"/>
  <c r="H59" i="5"/>
  <c r="G59" i="5"/>
  <c r="I54" i="5"/>
  <c r="H54" i="5"/>
  <c r="G54" i="5"/>
  <c r="I45" i="5"/>
  <c r="H45" i="5"/>
  <c r="G45" i="5"/>
  <c r="I42" i="5"/>
  <c r="H42" i="5"/>
  <c r="G42" i="5"/>
  <c r="I39" i="5"/>
  <c r="H39" i="5"/>
  <c r="G39" i="5"/>
  <c r="I21" i="5"/>
  <c r="H21" i="5"/>
  <c r="G21" i="5"/>
  <c r="I13" i="5"/>
  <c r="H13" i="5"/>
  <c r="G13" i="5"/>
  <c r="L67" i="5"/>
  <c r="L59" i="5"/>
  <c r="L54" i="5"/>
  <c r="L45" i="5"/>
  <c r="L42" i="5"/>
  <c r="L39" i="5"/>
  <c r="L21" i="5"/>
  <c r="L13" i="5"/>
  <c r="M39" i="5"/>
  <c r="K39" i="5"/>
  <c r="M67" i="5"/>
  <c r="K67" i="5"/>
  <c r="M59" i="5"/>
  <c r="K59" i="5"/>
  <c r="M54" i="5"/>
  <c r="K54" i="5"/>
  <c r="M45" i="5"/>
  <c r="K45" i="5"/>
  <c r="M42" i="5"/>
  <c r="K42" i="5"/>
  <c r="M21" i="5"/>
  <c r="K21" i="5"/>
  <c r="M13" i="5"/>
  <c r="K13" i="5"/>
  <c r="D57" i="2"/>
  <c r="C57" i="2"/>
  <c r="M71" i="11"/>
  <c r="D76" i="11" s="1"/>
  <c r="K71" i="11"/>
  <c r="B76" i="11" s="1"/>
  <c r="B57" i="13" l="1"/>
  <c r="C145" i="9"/>
  <c r="E118" i="2"/>
  <c r="B118" i="2"/>
  <c r="D118" i="2"/>
  <c r="C118" i="2"/>
  <c r="C57" i="13"/>
  <c r="E57" i="13"/>
  <c r="D57" i="13"/>
  <c r="D145" i="9"/>
  <c r="E145" i="9"/>
  <c r="B145" i="9"/>
  <c r="E70" i="10"/>
  <c r="C70" i="10"/>
  <c r="B70" i="10"/>
  <c r="D80" i="3"/>
  <c r="D42" i="5"/>
  <c r="D21" i="5"/>
  <c r="G85" i="3"/>
  <c r="D63" i="3"/>
  <c r="E19" i="3"/>
  <c r="H85" i="3"/>
  <c r="C89" i="3" s="1"/>
  <c r="K85" i="3"/>
  <c r="B90" i="3" s="1"/>
  <c r="E15" i="3"/>
  <c r="I85" i="3"/>
  <c r="D89" i="3" s="1"/>
  <c r="M85" i="3"/>
  <c r="D90" i="3" s="1"/>
  <c r="L85" i="3"/>
  <c r="C90" i="3" s="1"/>
  <c r="C47" i="1"/>
  <c r="D44" i="1"/>
  <c r="C31" i="1"/>
  <c r="E54" i="5"/>
  <c r="D13" i="5"/>
  <c r="I18" i="14"/>
  <c r="D23" i="14" s="1"/>
  <c r="H14" i="7" s="1"/>
  <c r="J14" i="7" s="1"/>
  <c r="G18" i="14"/>
  <c r="B23" i="14" s="1"/>
  <c r="H18" i="14"/>
  <c r="C23" i="14" s="1"/>
  <c r="C25" i="14" s="1"/>
  <c r="E104" i="2"/>
  <c r="G119" i="2"/>
  <c r="B123" i="2" s="1"/>
  <c r="L119" i="2"/>
  <c r="C124" i="2" s="1"/>
  <c r="D117" i="2"/>
  <c r="D101" i="2"/>
  <c r="E39" i="5"/>
  <c r="E15" i="4"/>
  <c r="I55" i="4"/>
  <c r="D59" i="4" s="1"/>
  <c r="M55" i="4"/>
  <c r="D60" i="4" s="1"/>
  <c r="E27" i="11"/>
  <c r="C62" i="10"/>
  <c r="C31" i="9"/>
  <c r="C35" i="9" s="1"/>
  <c r="E63" i="3"/>
  <c r="E72" i="3"/>
  <c r="E60" i="3"/>
  <c r="D51" i="3"/>
  <c r="I49" i="1"/>
  <c r="D53" i="1" s="1"/>
  <c r="D12" i="1"/>
  <c r="D31" i="1"/>
  <c r="L55" i="4"/>
  <c r="C60" i="4" s="1"/>
  <c r="M69" i="5"/>
  <c r="D75" i="5" s="1"/>
  <c r="C35" i="1"/>
  <c r="D19" i="3"/>
  <c r="C63" i="3"/>
  <c r="D27" i="11"/>
  <c r="C54" i="5"/>
  <c r="D47" i="1"/>
  <c r="D41" i="1"/>
  <c r="E16" i="10"/>
  <c r="H55" i="4"/>
  <c r="C59" i="4" s="1"/>
  <c r="D57" i="11"/>
  <c r="E12" i="1"/>
  <c r="C10" i="5"/>
  <c r="E13" i="5"/>
  <c r="C25" i="5"/>
  <c r="E33" i="5"/>
  <c r="E56" i="13"/>
  <c r="D56" i="13"/>
  <c r="E35" i="11"/>
  <c r="E44" i="1"/>
  <c r="C12" i="1"/>
  <c r="C98" i="9"/>
  <c r="D53" i="4"/>
  <c r="C25" i="9"/>
  <c r="B153" i="9"/>
  <c r="D80" i="2"/>
  <c r="C104" i="2"/>
  <c r="D114" i="2"/>
  <c r="C80" i="2"/>
  <c r="E117" i="2"/>
  <c r="D42" i="2"/>
  <c r="E101" i="2"/>
  <c r="D71" i="2"/>
  <c r="C114" i="2"/>
  <c r="I119" i="2"/>
  <c r="D123" i="2" s="1"/>
  <c r="K119" i="2"/>
  <c r="B124" i="2" s="1"/>
  <c r="E42" i="2"/>
  <c r="C27" i="11"/>
  <c r="H71" i="11"/>
  <c r="C75" i="11" s="1"/>
  <c r="L71" i="11"/>
  <c r="C76" i="11" s="1"/>
  <c r="I71" i="11"/>
  <c r="D75" i="11" s="1"/>
  <c r="H11" i="7" s="1"/>
  <c r="J11" i="7" s="1"/>
  <c r="E42" i="11"/>
  <c r="E57" i="11"/>
  <c r="B78" i="11"/>
  <c r="C42" i="11"/>
  <c r="D42" i="11"/>
  <c r="D35" i="11"/>
  <c r="C35" i="11"/>
  <c r="C67" i="5"/>
  <c r="D59" i="5"/>
  <c r="D67" i="5"/>
  <c r="E67" i="5"/>
  <c r="L69" i="5"/>
  <c r="C75" i="5" s="1"/>
  <c r="D25" i="5"/>
  <c r="D39" i="5"/>
  <c r="D45" i="5"/>
  <c r="C45" i="5"/>
  <c r="D10" i="5"/>
  <c r="E25" i="5"/>
  <c r="E45" i="5"/>
  <c r="E59" i="5"/>
  <c r="D54" i="5"/>
  <c r="D33" i="5"/>
  <c r="E47" i="1"/>
  <c r="L49" i="1"/>
  <c r="C54" i="1" s="1"/>
  <c r="E69" i="10"/>
  <c r="C19" i="10"/>
  <c r="E13" i="10"/>
  <c r="E47" i="10"/>
  <c r="I71" i="10"/>
  <c r="D75" i="10" s="1"/>
  <c r="D57" i="10"/>
  <c r="D62" i="10"/>
  <c r="C47" i="10"/>
  <c r="D69" i="10"/>
  <c r="H71" i="10"/>
  <c r="C75" i="10" s="1"/>
  <c r="L71" i="10"/>
  <c r="C76" i="10" s="1"/>
  <c r="D47" i="10"/>
  <c r="C13" i="10"/>
  <c r="E66" i="10"/>
  <c r="C69" i="10"/>
  <c r="C16" i="10"/>
  <c r="D19" i="10"/>
  <c r="C57" i="10"/>
  <c r="D66" i="10"/>
  <c r="M71" i="10"/>
  <c r="D76" i="10" s="1"/>
  <c r="E62" i="10"/>
  <c r="E37" i="10"/>
  <c r="E57" i="10"/>
  <c r="E19" i="10"/>
  <c r="G71" i="10"/>
  <c r="B75" i="10" s="1"/>
  <c r="B10" i="7" s="1"/>
  <c r="D10" i="7" s="1"/>
  <c r="I58" i="13"/>
  <c r="D62" i="13" s="1"/>
  <c r="C10" i="13"/>
  <c r="M58" i="13"/>
  <c r="D63" i="13" s="1"/>
  <c r="C46" i="13"/>
  <c r="C36" i="13"/>
  <c r="D46" i="13"/>
  <c r="D36" i="13"/>
  <c r="C56" i="13"/>
  <c r="G58" i="13"/>
  <c r="B62" i="13" s="1"/>
  <c r="E18" i="13"/>
  <c r="C21" i="13"/>
  <c r="D10" i="13"/>
  <c r="D15" i="3"/>
  <c r="C15" i="3"/>
  <c r="E29" i="3"/>
  <c r="D29" i="3"/>
  <c r="K49" i="1"/>
  <c r="B54" i="1" s="1"/>
  <c r="D83" i="3"/>
  <c r="D67" i="3"/>
  <c r="C12" i="3"/>
  <c r="E67" i="3"/>
  <c r="C83" i="3"/>
  <c r="D35" i="1"/>
  <c r="H49" i="1"/>
  <c r="C53" i="1" s="1"/>
  <c r="C25" i="3"/>
  <c r="C80" i="3"/>
  <c r="E80" i="3"/>
  <c r="D72" i="3"/>
  <c r="C72" i="3"/>
  <c r="C60" i="3"/>
  <c r="E51" i="3"/>
  <c r="C51" i="3"/>
  <c r="E12" i="3"/>
  <c r="D18" i="14"/>
  <c r="D98" i="9"/>
  <c r="H146" i="9"/>
  <c r="C150" i="9" s="1"/>
  <c r="C123" i="9"/>
  <c r="C136" i="9"/>
  <c r="D89" i="9"/>
  <c r="D31" i="9"/>
  <c r="D35" i="9" s="1"/>
  <c r="E31" i="9"/>
  <c r="E21" i="9"/>
  <c r="D123" i="9"/>
  <c r="C21" i="9"/>
  <c r="E94" i="9"/>
  <c r="E25" i="9"/>
  <c r="I146" i="9"/>
  <c r="D150" i="9" s="1"/>
  <c r="M146" i="9"/>
  <c r="D151" i="9" s="1"/>
  <c r="D140" i="9"/>
  <c r="C89" i="9"/>
  <c r="E74" i="9"/>
  <c r="E123" i="9"/>
  <c r="E136" i="9"/>
  <c r="C94" i="9"/>
  <c r="C74" i="9"/>
  <c r="D21" i="9"/>
  <c r="D109" i="9"/>
  <c r="E35" i="9"/>
  <c r="C140" i="9"/>
  <c r="E140" i="9"/>
  <c r="E98" i="9"/>
  <c r="E89" i="9"/>
  <c r="E14" i="9"/>
  <c r="D14" i="9"/>
  <c r="E18" i="14"/>
  <c r="B11" i="7"/>
  <c r="D11" i="7" s="1"/>
  <c r="E36" i="13"/>
  <c r="D37" i="10"/>
  <c r="C37" i="10"/>
  <c r="D16" i="14"/>
  <c r="E109" i="9"/>
  <c r="C14" i="9"/>
  <c r="C42" i="2"/>
  <c r="M119" i="2"/>
  <c r="D124" i="2" s="1"/>
  <c r="M49" i="1"/>
  <c r="D54" i="1" s="1"/>
  <c r="E16" i="14"/>
  <c r="C18" i="14"/>
  <c r="C67" i="3"/>
  <c r="C18" i="13"/>
  <c r="D21" i="13"/>
  <c r="E25" i="3"/>
  <c r="D25" i="3"/>
  <c r="D16" i="10"/>
  <c r="H58" i="13"/>
  <c r="C62" i="13" s="1"/>
  <c r="L58" i="13"/>
  <c r="C63" i="13" s="1"/>
  <c r="H119" i="2"/>
  <c r="C123" i="2" s="1"/>
  <c r="D25" i="9"/>
  <c r="L146" i="9"/>
  <c r="C151" i="9" s="1"/>
  <c r="C117" i="2"/>
  <c r="C16" i="14"/>
  <c r="D12" i="3"/>
  <c r="C29" i="3"/>
  <c r="C57" i="11"/>
  <c r="D18" i="13"/>
  <c r="E80" i="2"/>
  <c r="E71" i="2"/>
  <c r="E31" i="1"/>
  <c r="C44" i="1"/>
  <c r="E35" i="1"/>
  <c r="C19" i="3"/>
  <c r="D60" i="3"/>
  <c r="C66" i="10"/>
  <c r="E47" i="4"/>
  <c r="C15" i="4"/>
  <c r="G55" i="4"/>
  <c r="B59" i="4" s="1"/>
  <c r="K55" i="4"/>
  <c r="B60" i="4" s="1"/>
  <c r="C42" i="5"/>
  <c r="C16" i="5"/>
  <c r="E21" i="5"/>
  <c r="E42" i="5"/>
  <c r="C59" i="5"/>
  <c r="C33" i="5"/>
  <c r="C68" i="5"/>
  <c r="E46" i="13"/>
  <c r="E21" i="13"/>
  <c r="E83" i="3"/>
  <c r="E10" i="13"/>
  <c r="C101" i="2"/>
  <c r="K58" i="13"/>
  <c r="B63" i="13" s="1"/>
  <c r="C109" i="9"/>
  <c r="G49" i="1"/>
  <c r="B53" i="1" s="1"/>
  <c r="E26" i="4"/>
  <c r="D47" i="4"/>
  <c r="D26" i="4"/>
  <c r="E53" i="4"/>
  <c r="C53" i="4"/>
  <c r="E18" i="4"/>
  <c r="C50" i="4"/>
  <c r="E50" i="4"/>
  <c r="C39" i="4"/>
  <c r="E39" i="4"/>
  <c r="C47" i="4"/>
  <c r="C26" i="4"/>
  <c r="D39" i="4"/>
  <c r="C18" i="4"/>
  <c r="E14" i="7"/>
  <c r="G14" i="7" s="1"/>
  <c r="G69" i="5"/>
  <c r="B74" i="5" s="1"/>
  <c r="H69" i="5"/>
  <c r="C74" i="5" s="1"/>
  <c r="E10" i="5"/>
  <c r="E68" i="5"/>
  <c r="D11" i="4"/>
  <c r="D25" i="14"/>
  <c r="C13" i="5"/>
  <c r="E114" i="2"/>
  <c r="K69" i="5"/>
  <c r="B75" i="5" s="1"/>
  <c r="D13" i="10"/>
  <c r="D104" i="2"/>
  <c r="D136" i="9"/>
  <c r="D94" i="9"/>
  <c r="D74" i="9"/>
  <c r="D18" i="4"/>
  <c r="D15" i="4"/>
  <c r="D16" i="5"/>
  <c r="B9" i="7"/>
  <c r="D9" i="7" s="1"/>
  <c r="E11" i="4"/>
  <c r="C11" i="4"/>
  <c r="C39" i="5"/>
  <c r="E16" i="5"/>
  <c r="I69" i="5"/>
  <c r="D74" i="5" s="1"/>
  <c r="D68" i="5"/>
  <c r="E41" i="1"/>
  <c r="C41" i="1"/>
  <c r="C71" i="2"/>
  <c r="C21" i="5"/>
  <c r="C146" i="9" l="1"/>
  <c r="E12" i="7"/>
  <c r="G12" i="7" s="1"/>
  <c r="H6" i="7"/>
  <c r="J6" i="7" s="1"/>
  <c r="E6" i="7"/>
  <c r="G6" i="7" s="1"/>
  <c r="C92" i="3"/>
  <c r="B14" i="7"/>
  <c r="D14" i="7" s="1"/>
  <c r="B25" i="14"/>
  <c r="D62" i="4"/>
  <c r="B126" i="2"/>
  <c r="D65" i="13"/>
  <c r="E13" i="7"/>
  <c r="G13" i="7" s="1"/>
  <c r="H12" i="7"/>
  <c r="J12" i="7" s="1"/>
  <c r="C62" i="4"/>
  <c r="E55" i="4"/>
  <c r="D78" i="11"/>
  <c r="C78" i="11"/>
  <c r="D153" i="9"/>
  <c r="D92" i="3"/>
  <c r="B62" i="4"/>
  <c r="H13" i="7"/>
  <c r="J13" i="7" s="1"/>
  <c r="H7" i="7"/>
  <c r="J7" i="7" s="1"/>
  <c r="C119" i="2"/>
  <c r="B7" i="7"/>
  <c r="D7" i="7" s="1"/>
  <c r="E11" i="7"/>
  <c r="G11" i="7" s="1"/>
  <c r="C69" i="5"/>
  <c r="D69" i="5"/>
  <c r="B6" i="7"/>
  <c r="D6" i="7" s="1"/>
  <c r="C56" i="1"/>
  <c r="B78" i="10"/>
  <c r="H10" i="7"/>
  <c r="J10" i="7" s="1"/>
  <c r="C78" i="10"/>
  <c r="E10" i="7"/>
  <c r="G10" i="7" s="1"/>
  <c r="C71" i="10"/>
  <c r="D78" i="10"/>
  <c r="C65" i="13"/>
  <c r="B65" i="13"/>
  <c r="E58" i="13"/>
  <c r="D58" i="13"/>
  <c r="C58" i="13"/>
  <c r="E8" i="7"/>
  <c r="G8" i="7" s="1"/>
  <c r="E85" i="3"/>
  <c r="H8" i="7"/>
  <c r="J8" i="7" s="1"/>
  <c r="D85" i="3"/>
  <c r="C85" i="3"/>
  <c r="H9" i="7"/>
  <c r="J9" i="7" s="1"/>
  <c r="E146" i="9"/>
  <c r="D146" i="9"/>
  <c r="C126" i="2"/>
  <c r="E7" i="7"/>
  <c r="G7" i="7" s="1"/>
  <c r="D56" i="1"/>
  <c r="E9" i="7"/>
  <c r="G9" i="7" s="1"/>
  <c r="C153" i="9"/>
  <c r="B56" i="1"/>
  <c r="B12" i="7"/>
  <c r="D12" i="7" s="1"/>
  <c r="B13" i="7"/>
  <c r="D13" i="7" s="1"/>
  <c r="D126" i="2"/>
  <c r="C77" i="5"/>
  <c r="E15" i="7"/>
  <c r="G15" i="7" s="1"/>
  <c r="D71" i="10"/>
  <c r="C49" i="1"/>
  <c r="E119" i="2"/>
  <c r="E49" i="1"/>
  <c r="D55" i="4"/>
  <c r="C55" i="4"/>
  <c r="E69" i="5"/>
  <c r="D49" i="1"/>
  <c r="D77" i="5"/>
  <c r="H15" i="7"/>
  <c r="J15" i="7" s="1"/>
  <c r="B77" i="5"/>
  <c r="B15" i="7"/>
  <c r="D15" i="7" s="1"/>
  <c r="E71" i="10"/>
  <c r="D119" i="2"/>
  <c r="B89" i="3"/>
  <c r="B92" i="3" s="1"/>
  <c r="B8" i="7" l="1"/>
  <c r="D8" i="7" s="1"/>
  <c r="D71" i="11"/>
  <c r="C19" i="11"/>
  <c r="C71" i="11"/>
  <c r="E19" i="11"/>
  <c r="D19" i="11"/>
  <c r="E70" i="11"/>
  <c r="E71" i="11" s="1"/>
  <c r="E69" i="11"/>
</calcChain>
</file>

<file path=xl/sharedStrings.xml><?xml version="1.0" encoding="utf-8"?>
<sst xmlns="http://schemas.openxmlformats.org/spreadsheetml/2006/main" count="986" uniqueCount="539">
  <si>
    <t>Weights:  U.S. - .35;  Alabama - .35;  Internal - .30</t>
  </si>
  <si>
    <t>EEO Category/Title</t>
  </si>
  <si>
    <t>U.S.</t>
  </si>
  <si>
    <t>Black</t>
  </si>
  <si>
    <t>Female</t>
  </si>
  <si>
    <t>Alabama</t>
  </si>
  <si>
    <t>Internal</t>
  </si>
  <si>
    <t>Financial Managers</t>
  </si>
  <si>
    <t>Total</t>
  </si>
  <si>
    <t>Current Population</t>
  </si>
  <si>
    <t>Availability</t>
  </si>
  <si>
    <t>Utilization</t>
  </si>
  <si>
    <t>Totals</t>
  </si>
  <si>
    <t>Weighted Availability</t>
  </si>
  <si>
    <t>Weighted Availability:</t>
  </si>
  <si>
    <t>United States (.35)</t>
  </si>
  <si>
    <t>Alabama (.35)</t>
  </si>
  <si>
    <t>Internal (.30)</t>
  </si>
  <si>
    <t>Weights:  Alabama - .40; Huntsville MSA - .40; Internal - .20</t>
  </si>
  <si>
    <t>Huntsville MSA</t>
  </si>
  <si>
    <t>Huntsville MSA (.40)</t>
  </si>
  <si>
    <t>Internal (.20)</t>
  </si>
  <si>
    <t>Alabama (.30)</t>
  </si>
  <si>
    <t>Madison County</t>
  </si>
  <si>
    <t>Bookkeepers, Accounting, Auditing clerks</t>
  </si>
  <si>
    <t>Madison County (.30)</t>
  </si>
  <si>
    <t>Weights:  Madison County - .30; Huntsville MSA - .50; Internal - .20)</t>
  </si>
  <si>
    <t>Bio. Supply/Safety Supervisor</t>
  </si>
  <si>
    <t>Budget Analyst</t>
  </si>
  <si>
    <t>Maintenance Mgmt Systems Asst</t>
  </si>
  <si>
    <t>Prototype Development Specialist</t>
  </si>
  <si>
    <t>Resident Director</t>
  </si>
  <si>
    <t>Senior Staff Assistant</t>
  </si>
  <si>
    <t>Sports Information Coordinator</t>
  </si>
  <si>
    <t>Staff Assistant</t>
  </si>
  <si>
    <t>Student Services Associate</t>
  </si>
  <si>
    <t>Huntsville MSA (.50)</t>
  </si>
  <si>
    <t>Carpenters</t>
  </si>
  <si>
    <t>Electricians</t>
  </si>
  <si>
    <t>Lead Electrician</t>
  </si>
  <si>
    <t>Painters</t>
  </si>
  <si>
    <t>Locksmiths and Safe Repairers</t>
  </si>
  <si>
    <t>Huntsville MSA (.30)</t>
  </si>
  <si>
    <t>Internal (.00)</t>
  </si>
  <si>
    <t>Weights:  Huntsville MSA - 1.00</t>
  </si>
  <si>
    <t>Senior Custodial Worker</t>
  </si>
  <si>
    <t>Senior Housekeeper</t>
  </si>
  <si>
    <t>Police Officer</t>
  </si>
  <si>
    <t>Dispatchers</t>
  </si>
  <si>
    <t>Radio Dispatcher</t>
  </si>
  <si>
    <t>Service/Maintenance</t>
  </si>
  <si>
    <t>Physical Scientists</t>
  </si>
  <si>
    <t>External</t>
  </si>
  <si>
    <t>Madison County (.00)</t>
  </si>
  <si>
    <t>Huntsville MSA (1.00)</t>
  </si>
  <si>
    <t>Research</t>
  </si>
  <si>
    <t>Min</t>
  </si>
  <si>
    <t>Directors and Managers</t>
  </si>
  <si>
    <t>Dir, Telecommunications Services</t>
  </si>
  <si>
    <t>Purchasing Managers</t>
  </si>
  <si>
    <t>Dir, Payroll Services</t>
  </si>
  <si>
    <t>Dir, Building Maint &amp; Const</t>
  </si>
  <si>
    <t>Dir, Grounds Management</t>
  </si>
  <si>
    <t>Dir, Financial Aid</t>
  </si>
  <si>
    <t>Head Coaches</t>
  </si>
  <si>
    <t>Head of Technical Services</t>
  </si>
  <si>
    <t>Accountants and Auditors</t>
  </si>
  <si>
    <t>Senior Accountant</t>
  </si>
  <si>
    <t>Accounts Payable Manager</t>
  </si>
  <si>
    <t>Bursar</t>
  </si>
  <si>
    <t>Payroll Services Coordinator</t>
  </si>
  <si>
    <t>Purchasing Agents and Buyers</t>
  </si>
  <si>
    <t>Academic Advisor</t>
  </si>
  <si>
    <t>Assistant Directors</t>
  </si>
  <si>
    <t>Associate Directors</t>
  </si>
  <si>
    <t>Coordinators</t>
  </si>
  <si>
    <t>Directors</t>
  </si>
  <si>
    <t>Resource Manager</t>
  </si>
  <si>
    <t>Advanced Professional</t>
  </si>
  <si>
    <t>Entry-level Professional</t>
  </si>
  <si>
    <t>Weights:  Alabama - .30; Huntsville MSA - .50; Internal - .20</t>
  </si>
  <si>
    <t>Computer Systems Engineer</t>
  </si>
  <si>
    <t>Lead Systems Programmer</t>
  </si>
  <si>
    <t>Network Analyst</t>
  </si>
  <si>
    <t>Senior Analyst</t>
  </si>
  <si>
    <t>Advanced Clerical/Support</t>
  </si>
  <si>
    <t>Senior Accounts Payable Clerk</t>
  </si>
  <si>
    <t>Records Coordinator</t>
  </si>
  <si>
    <t>Senior Records Coordinator</t>
  </si>
  <si>
    <t>Telephone Operators</t>
  </si>
  <si>
    <t>Circulation Desk Coordinator</t>
  </si>
  <si>
    <t>Charger Central Information Assistant</t>
  </si>
  <si>
    <t>Stockroom Control Clerk</t>
  </si>
  <si>
    <t>Huntsville MSA (.20)</t>
  </si>
  <si>
    <t>Internal (.50)</t>
  </si>
  <si>
    <t>Entry-level Clerical/Support</t>
  </si>
  <si>
    <t>Custodial Workers</t>
  </si>
  <si>
    <t>Alabama (.40)</t>
  </si>
  <si>
    <t>Directors &amp; Managers</t>
  </si>
  <si>
    <t>Advanced Clerical</t>
  </si>
  <si>
    <t>Entry-level Clerical</t>
  </si>
  <si>
    <t>Weights:  Madison County - .30; Huntsville MSA - .20; Internal - .50</t>
  </si>
  <si>
    <t>Weights:  Madison County - .50; Huntsville MSA - .30; Internal - .20</t>
  </si>
  <si>
    <t>Senior/Academic Administrators</t>
  </si>
  <si>
    <t>Computer/Other Technicians/Programmers/Support</t>
  </si>
  <si>
    <t>Minority</t>
  </si>
  <si>
    <t>Senior/Academic Administration</t>
  </si>
  <si>
    <t>Computer/Other Tech/Support</t>
  </si>
  <si>
    <t>Females</t>
  </si>
  <si>
    <t>Dir, Office of Sponsored Programs</t>
  </si>
  <si>
    <t>Senior Program Assistant</t>
  </si>
  <si>
    <t>Senior Network Analyst</t>
  </si>
  <si>
    <t>Interlibrary Loan/Doc. Del. Assistant</t>
  </si>
  <si>
    <t>Executive Secretary I/II</t>
  </si>
  <si>
    <t>Telecommunications Analyst</t>
  </si>
  <si>
    <t>Carpenter I/II</t>
  </si>
  <si>
    <t>EEO-1 Category Report -- Limestone, Madison Counties, AL; UAH Internal Records</t>
  </si>
  <si>
    <t>Madison County (.50)</t>
  </si>
  <si>
    <t>Human Resources Assistants</t>
  </si>
  <si>
    <t>Information and Record Clerks</t>
  </si>
  <si>
    <t>Library Assistants, Clerical</t>
  </si>
  <si>
    <t>Office &amp; Administrative Support Workers</t>
  </si>
  <si>
    <t>Secretaries &amp; Administrative Assistants</t>
  </si>
  <si>
    <t>Shipping, Receiving &amp; Traffic Clerks</t>
  </si>
  <si>
    <t>Athletes, Coaches &amp; Related Workers</t>
  </si>
  <si>
    <t>Assistant Coaches</t>
  </si>
  <si>
    <t>Chemists &amp; Materials Scientists</t>
  </si>
  <si>
    <t>Counselors</t>
  </si>
  <si>
    <t>Database Administrators</t>
  </si>
  <si>
    <t>Editors, Tech. Writers, Writers &amp; Authors</t>
  </si>
  <si>
    <t>Education Administrators</t>
  </si>
  <si>
    <t>Librarians</t>
  </si>
  <si>
    <t>Managers, All Other</t>
  </si>
  <si>
    <t>Other Business Operations Specialists</t>
  </si>
  <si>
    <t>Janitors and Building Cleaners</t>
  </si>
  <si>
    <t>Admistrative Services Managers</t>
  </si>
  <si>
    <t>Campus Architect</t>
  </si>
  <si>
    <t>Computer &amp; Info. Systems Managers</t>
  </si>
  <si>
    <t>Construction Managers</t>
  </si>
  <si>
    <t>Office &amp; Admin. Support Workers</t>
  </si>
  <si>
    <t>Biological Technicians</t>
  </si>
  <si>
    <t>Budget Analysts</t>
  </si>
  <si>
    <t>Humanities Center Program Assistant</t>
  </si>
  <si>
    <t>Purchasing Agents</t>
  </si>
  <si>
    <t>Residential Advisors</t>
  </si>
  <si>
    <t>Administrative Assistant</t>
  </si>
  <si>
    <t>Research Associate II</t>
  </si>
  <si>
    <t>Research Assistant V</t>
  </si>
  <si>
    <t>Research Scientist II</t>
  </si>
  <si>
    <t>Research Scientist V</t>
  </si>
  <si>
    <t>Aerospace Engineers</t>
  </si>
  <si>
    <t>Research Associate III</t>
  </si>
  <si>
    <t>Principal Research Scientist III</t>
  </si>
  <si>
    <t>Research Scientist III</t>
  </si>
  <si>
    <t>Astronomers &amp; Physicists</t>
  </si>
  <si>
    <t>Atmospheric &amp; Space Scientists</t>
  </si>
  <si>
    <t>Biological Scientists</t>
  </si>
  <si>
    <t>Deans</t>
  </si>
  <si>
    <t>Director, ESSC</t>
  </si>
  <si>
    <t>Director, Research Institute</t>
  </si>
  <si>
    <t>General &amp; Operations Managers</t>
  </si>
  <si>
    <t>Automotive Service Tech/Mechanics</t>
  </si>
  <si>
    <t>Mechanic II</t>
  </si>
  <si>
    <t>Mechanic's Helper</t>
  </si>
  <si>
    <t>First-line Supv., Police &amp; Detectives</t>
  </si>
  <si>
    <t>Grounds Maintenance Workers</t>
  </si>
  <si>
    <t>Grounds Maintenance Supervisor</t>
  </si>
  <si>
    <t>Landscaper I/II</t>
  </si>
  <si>
    <t>HVAC Technician I/II</t>
  </si>
  <si>
    <t>Lead HVAC Technician</t>
  </si>
  <si>
    <t>Maintenance &amp; Repair Workers</t>
  </si>
  <si>
    <t>Maintenance Worker I/II</t>
  </si>
  <si>
    <t>Painter I/II</t>
  </si>
  <si>
    <t>Pipelayers, Plumbers, Pipefitters, et al</t>
  </si>
  <si>
    <t>Police Officers</t>
  </si>
  <si>
    <t>Police Sergeant</t>
  </si>
  <si>
    <t>Broadcast &amp; Sound Engineering Techs.</t>
  </si>
  <si>
    <t>Computer &amp; Office Machine Repairers</t>
  </si>
  <si>
    <t>Registrar</t>
  </si>
  <si>
    <t>Admissions Coordinator</t>
  </si>
  <si>
    <t>Heating, Air Conditioning &amp; Refrig Mech</t>
  </si>
  <si>
    <t>Campus Safety Specialist</t>
  </si>
  <si>
    <t>Research Associate I</t>
  </si>
  <si>
    <t>Research Scientist I</t>
  </si>
  <si>
    <t>Principal Research Scientist IV</t>
  </si>
  <si>
    <t>Principal Research Scientist VI</t>
  </si>
  <si>
    <t>Research Scientist VI</t>
  </si>
  <si>
    <t>Principal Research Engineer IV</t>
  </si>
  <si>
    <t>Principal Research Scientist II</t>
  </si>
  <si>
    <t>Research Assistant I</t>
  </si>
  <si>
    <t>Research Engineer II</t>
  </si>
  <si>
    <t>Research Engineer III</t>
  </si>
  <si>
    <t>Custodial Supervisor</t>
  </si>
  <si>
    <t>Maintenance Technician I/II</t>
  </si>
  <si>
    <t>Field Service Technician II</t>
  </si>
  <si>
    <t>Information Systems Analyst</t>
  </si>
  <si>
    <t>Information Systems Analyst II/III</t>
  </si>
  <si>
    <t>Principal Research Scientist I</t>
  </si>
  <si>
    <t>Principal Research Scientist V</t>
  </si>
  <si>
    <t>Research Assistant II</t>
  </si>
  <si>
    <t>Research Assistant III</t>
  </si>
  <si>
    <t>Research Scientist IV</t>
  </si>
  <si>
    <t>Research Technician V</t>
  </si>
  <si>
    <t>Research Engineer V</t>
  </si>
  <si>
    <t>Research Technician VII</t>
  </si>
  <si>
    <t>Dir, Benefits &amp; Training</t>
  </si>
  <si>
    <t>Dir, Emp, Emp Rel &amp; Compliance</t>
  </si>
  <si>
    <t>Sr Ben &amp; Empl Serv Rep</t>
  </si>
  <si>
    <t>Sr. Administrative Assistant</t>
  </si>
  <si>
    <t>Cont Edu Outreach Prog Mang</t>
  </si>
  <si>
    <t>Senior Business Services Asst</t>
  </si>
  <si>
    <t>Lab Support Technician</t>
  </si>
  <si>
    <t>Housekeeper</t>
  </si>
  <si>
    <t>Custodial Floor Technician</t>
  </si>
  <si>
    <t>Student Accounts Assistant</t>
  </si>
  <si>
    <t>Accounting Technician</t>
  </si>
  <si>
    <t>Senior Custodial Supervisor</t>
  </si>
  <si>
    <t>Security Administrator</t>
  </si>
  <si>
    <t>Director, Ofc of Tech Commercialization</t>
  </si>
  <si>
    <t>Assoc VP, Advancement</t>
  </si>
  <si>
    <t xml:space="preserve">   Associate Provost, Und Stud/Ins Ef</t>
  </si>
  <si>
    <t xml:space="preserve">   Associate Dean</t>
  </si>
  <si>
    <t>Principal Research Engineer V</t>
  </si>
  <si>
    <t xml:space="preserve">   Principal Research Engineer II</t>
  </si>
  <si>
    <t>Research Assistant VII</t>
  </si>
  <si>
    <t>Research Technician VI</t>
  </si>
  <si>
    <t>Research Engineer I</t>
  </si>
  <si>
    <t>Dir, Undergrad Admiss &amp; Advis</t>
  </si>
  <si>
    <t>Dir, Charger Card Operations</t>
  </si>
  <si>
    <t>Dir, Int Student Recruit &amp; Proc</t>
  </si>
  <si>
    <t>Executive Assistant to the Provost</t>
  </si>
  <si>
    <t>Software Applications Coord</t>
  </si>
  <si>
    <t>HVAC Technician III</t>
  </si>
  <si>
    <t>Director, Intercollegiate Athletics</t>
  </si>
  <si>
    <t>Provost/Exec VP, Academic Affairs</t>
  </si>
  <si>
    <t>Assoc VP, Research</t>
  </si>
  <si>
    <t>Dir, Accounting &amp; Financial Rpt.</t>
  </si>
  <si>
    <t>Dir, Custodial Services</t>
  </si>
  <si>
    <t>Accountant II</t>
  </si>
  <si>
    <t>Vice Presidents</t>
  </si>
  <si>
    <t>Principal Associate Director, SMAP</t>
  </si>
  <si>
    <t>Postdoctoral Research Assistant I</t>
  </si>
  <si>
    <t>Dir, Graduate Pgms/Undergrad Advising</t>
  </si>
  <si>
    <t>Dir, Graduate Admissions/Advising</t>
  </si>
  <si>
    <t>Chemistry Stockroom Manager</t>
  </si>
  <si>
    <t>Assistant Security Administrator</t>
  </si>
  <si>
    <t>Assistant to the President</t>
  </si>
  <si>
    <t>Special Events Planner</t>
  </si>
  <si>
    <t>Senior Police Assistant</t>
  </si>
  <si>
    <t>Procurement Services Technician II</t>
  </si>
  <si>
    <t>Telecommunications Services Clerk</t>
  </si>
  <si>
    <t>Vehicle Registration Assistant</t>
  </si>
  <si>
    <t>Human Resources Generalist I/II</t>
  </si>
  <si>
    <t>AMSTI Assistant Materials Manager</t>
  </si>
  <si>
    <t>Assistant Campus Architect</t>
  </si>
  <si>
    <t>Career Programs Manager</t>
  </si>
  <si>
    <t>Senior Academic Advisor</t>
  </si>
  <si>
    <t>Senior Research Program Coordinator</t>
  </si>
  <si>
    <t>Senior PCard Site Coordinator</t>
  </si>
  <si>
    <t>Donor Relations Coordinator</t>
  </si>
  <si>
    <t>Custodial Worker I/II</t>
  </si>
  <si>
    <t>Dir, Environmental Health &amp; Safety</t>
  </si>
  <si>
    <t>Dir, Student Health Svcs</t>
  </si>
  <si>
    <t>Dir, Contracts &amp; Grants Accounting</t>
  </si>
  <si>
    <t>Dir, Advancement Services</t>
  </si>
  <si>
    <t>Dir, Procurement &amp; Business Services</t>
  </si>
  <si>
    <t>Circulation Night Manager</t>
  </si>
  <si>
    <t>Accountant I</t>
  </si>
  <si>
    <t>Student Research Program Coordinator</t>
  </si>
  <si>
    <t>Coordinator, Marketing, Promotions &amp; Licensing</t>
  </si>
  <si>
    <t>Assoc VP, Budgets &amp; Financial Planning</t>
  </si>
  <si>
    <t>Groundskeeper/Groundskeeper I</t>
  </si>
  <si>
    <t>Plumber I/II</t>
  </si>
  <si>
    <t>Copy Center Coordinator</t>
  </si>
  <si>
    <t>Instructional Technology Specialist</t>
  </si>
  <si>
    <t>Senior Information Systems Specialist</t>
  </si>
  <si>
    <t>Manager, ITS Financial Affairs &amp; Compliance</t>
  </si>
  <si>
    <t>Research Technician IV</t>
  </si>
  <si>
    <t>Postdoctoral Research Assistant II</t>
  </si>
  <si>
    <t>President</t>
  </si>
  <si>
    <t>Dir, Athletics Compliance</t>
  </si>
  <si>
    <t>Dir, Library Computer Systems</t>
  </si>
  <si>
    <t>Sr. Consultant &amp; Dir, SBDC</t>
  </si>
  <si>
    <t>Certified Contract Specialist</t>
  </si>
  <si>
    <t>Procurement Officer II</t>
  </si>
  <si>
    <t>Nurse Practitioner</t>
  </si>
  <si>
    <t>Financial Services Representative</t>
  </si>
  <si>
    <t>Coordinator, Transfer Articulation</t>
  </si>
  <si>
    <t>Procurement Card Coordinator</t>
  </si>
  <si>
    <t>Contract Assistant III/IV</t>
  </si>
  <si>
    <t>Publications Designer</t>
  </si>
  <si>
    <t>Procurement Officer I</t>
  </si>
  <si>
    <t>Laboratory Manager</t>
  </si>
  <si>
    <t>Gift Accountant Assistant</t>
  </si>
  <si>
    <t>Campus Visit Coordinator</t>
  </si>
  <si>
    <t>Senior Mail Services Assistant</t>
  </si>
  <si>
    <t>Warehouse Operations Clerk</t>
  </si>
  <si>
    <t>Police Captain</t>
  </si>
  <si>
    <t>Senior HVAC Controls Technician</t>
  </si>
  <si>
    <t>Research Associate IV</t>
  </si>
  <si>
    <t>Lieutenant</t>
  </si>
  <si>
    <t>Public Relations and Fundraising Managers</t>
  </si>
  <si>
    <t>PR and Fundraising Managers</t>
  </si>
  <si>
    <t>Chief Executives and Legislators</t>
  </si>
  <si>
    <t>Human Resource Managers, Compensation &amp; Benefits Managers</t>
  </si>
  <si>
    <t>Astronomers &amp; Physicists, Atmospheric &amp; Space Scientists, Physical Scientists, Computer Analysts, Computer &amp; Information Research Scientists</t>
  </si>
  <si>
    <t>Financial Managers, Economists, Market Research Analysts &amp; Marketing Specialists</t>
  </si>
  <si>
    <t>Computer Analysts, Computer &amp; Information Research Scientists</t>
  </si>
  <si>
    <t>Architects, except naval</t>
  </si>
  <si>
    <t>Athletes, Coaches, Umpires &amp; Related Workers</t>
  </si>
  <si>
    <t>First-line Supv/Landscaping, Lawn Service, &amp; Groundskeeping Workers</t>
  </si>
  <si>
    <t>Human Resources Managers, Compensation &amp; Benefits Managers</t>
  </si>
  <si>
    <t>First Line Supervisors, Police &amp; Detectives</t>
  </si>
  <si>
    <t>Engineering Technicians, except drafters</t>
  </si>
  <si>
    <t>Bookkeeping, Accounting, Auditing Clerks</t>
  </si>
  <si>
    <t>Mail Clerks/Mail Machine Operators, except postal service</t>
  </si>
  <si>
    <t>Human Resources Workers</t>
  </si>
  <si>
    <t>Human Resources Workers; Compensation, Benefits, and Job Analysis Specialists</t>
  </si>
  <si>
    <t>Nurse Practitioner and Nurse Midwives</t>
  </si>
  <si>
    <t>Communications Officer</t>
  </si>
  <si>
    <t xml:space="preserve">   Major Gift Officer</t>
  </si>
  <si>
    <t xml:space="preserve">   Marketing Manager</t>
  </si>
  <si>
    <t>Photographer</t>
  </si>
  <si>
    <t>Program Administrator, CSPAR</t>
  </si>
  <si>
    <t xml:space="preserve">   Research Writer/Editor</t>
  </si>
  <si>
    <t xml:space="preserve">   Building Maintenance Supervisor</t>
  </si>
  <si>
    <t xml:space="preserve">   Contract Administrator I</t>
  </si>
  <si>
    <t>Coordinator, Distance Learning</t>
  </si>
  <si>
    <t>Proposal &amp; Property Coord</t>
  </si>
  <si>
    <t>IT Administrator, CE</t>
  </si>
  <si>
    <t>IT Technician, ESSC</t>
  </si>
  <si>
    <t>AMSTI Materials Clerk</t>
  </si>
  <si>
    <t>Assoc VP, Finance &amp; Business Services</t>
  </si>
  <si>
    <t>Assoc VP, Human Resources</t>
  </si>
  <si>
    <t>Sports Information Director</t>
  </si>
  <si>
    <t>Contracts &amp; Grants Coordinator</t>
  </si>
  <si>
    <t>Marketing Coordinator, Graduate Studies</t>
  </si>
  <si>
    <t>PASS Coordinator II</t>
  </si>
  <si>
    <t>PTAC Counselor</t>
  </si>
  <si>
    <t>Senior Accred Databse Res Coordinator</t>
  </si>
  <si>
    <t>Senior Coordinator for Disability Services</t>
  </si>
  <si>
    <t>Manager, Gift Accounting</t>
  </si>
  <si>
    <t>Photographers</t>
  </si>
  <si>
    <t>Public Relations and Fundraising Specialists</t>
  </si>
  <si>
    <t>Manager, Web Communications</t>
  </si>
  <si>
    <t>Web Content Administrator</t>
  </si>
  <si>
    <t>Web Designer</t>
  </si>
  <si>
    <t>Software Developers, Apps. and Systems Software</t>
  </si>
  <si>
    <t>Senior Software Development Lead</t>
  </si>
  <si>
    <t>Web Developers</t>
  </si>
  <si>
    <t>Computer and Information Systems Managers</t>
  </si>
  <si>
    <t>Computer Programmers</t>
  </si>
  <si>
    <t>Computer Systems Analysts</t>
  </si>
  <si>
    <t>Computer Hardware Engineers, Computer Support Specialists, Computer Occupations, all other</t>
  </si>
  <si>
    <t>Locksmith I/II</t>
  </si>
  <si>
    <t>Source:  Alabama Department of Industrial Relations; U.S. Department of Labor; 2010 EEO Special Census File United States</t>
  </si>
  <si>
    <t>Principal Research Engineer VII</t>
  </si>
  <si>
    <t>Dir, Energy Mgt &amp; Plant Systems</t>
  </si>
  <si>
    <t>Director, Proposal Development Office</t>
  </si>
  <si>
    <t>Principal Director, SMAP Center</t>
  </si>
  <si>
    <t>Research Assistant VI</t>
  </si>
  <si>
    <t>Research Associate V</t>
  </si>
  <si>
    <t>Chief Information Security Officer</t>
  </si>
  <si>
    <t>Dir, Annual Giving &amp; Research</t>
  </si>
  <si>
    <t>Research Budget Director</t>
  </si>
  <si>
    <t>Sr Assoc Dir, Office of Sponsored Pgms</t>
  </si>
  <si>
    <t>Contract Administrator II</t>
  </si>
  <si>
    <t>Counselor</t>
  </si>
  <si>
    <t>Outreach &amp; Event Coordinator, COS</t>
  </si>
  <si>
    <t>Program Administrator, ITSC</t>
  </si>
  <si>
    <t>Program Coordinator, PCS</t>
  </si>
  <si>
    <t>Senior Resource Manager</t>
  </si>
  <si>
    <t>Studio/Facility Manager</t>
  </si>
  <si>
    <t>Warehouse Operations Manager</t>
  </si>
  <si>
    <t>Dir, Hockey Operations</t>
  </si>
  <si>
    <t>Payroll Accountant</t>
  </si>
  <si>
    <t>Sustainability Coordinator</t>
  </si>
  <si>
    <t>Applications Systems Administrator</t>
  </si>
  <si>
    <t>Information Security Engineer</t>
  </si>
  <si>
    <t>Network Engineer I</t>
  </si>
  <si>
    <t>Web Communications Administrator I/II</t>
  </si>
  <si>
    <t>Web Communications Coordinator</t>
  </si>
  <si>
    <t>Accounting Assistant</t>
  </si>
  <si>
    <t>Operations Support Associate</t>
  </si>
  <si>
    <t>Student Success Coordinator</t>
  </si>
  <si>
    <t>AMSTI Training Assistant</t>
  </si>
  <si>
    <t>AMSTI Warehouse Coordinator</t>
  </si>
  <si>
    <t>Asset Management Assistant I</t>
  </si>
  <si>
    <t>Mail Services Clerk</t>
  </si>
  <si>
    <t>Plant Systems Assistant</t>
  </si>
  <si>
    <t>Police Assistant</t>
  </si>
  <si>
    <t>Secretary I/II</t>
  </si>
  <si>
    <t>Senior Security Assistant, NSSTC</t>
  </si>
  <si>
    <t>Mechanical/Electrical Specialist I</t>
  </si>
  <si>
    <t>Police Officer Recruit</t>
  </si>
  <si>
    <t>Police Officer Senior</t>
  </si>
  <si>
    <t>Supervisor, Maintenance &amp; Repairs -Housing</t>
  </si>
  <si>
    <t>Senior Vice President, Finance &amp; Admin</t>
  </si>
  <si>
    <t>Associate VP, Student Affairs</t>
  </si>
  <si>
    <t>Director, Rotorcraft Systems Eng &amp; Sim Ctr</t>
  </si>
  <si>
    <t>Chief of Staff/Dir, Community Relations</t>
  </si>
  <si>
    <t>Interim Dean of Students</t>
  </si>
  <si>
    <t>Dir, Admissions</t>
  </si>
  <si>
    <t>Dir, Institutional Research &amp; Assmt</t>
  </si>
  <si>
    <t>Dir, Mechanical, Elec &amp; Plumbing</t>
  </si>
  <si>
    <t>Dir, Mktg Student Recruitment</t>
  </si>
  <si>
    <t>Dir, Professional Development</t>
  </si>
  <si>
    <t>Dir, Rise School</t>
  </si>
  <si>
    <t>Sr Assoc Dir, Admissions</t>
  </si>
  <si>
    <t>Sr Assoc Dir, Prof &amp; Cont Studies</t>
  </si>
  <si>
    <t>Academic Coaching &amp; Advising Mgr</t>
  </si>
  <si>
    <t>Academic Advisor/Outreach Coord, Eng</t>
  </si>
  <si>
    <t>Assoc Dir, Acctg &amp; Fin Reptg</t>
  </si>
  <si>
    <t>HRIS Administrator</t>
  </si>
  <si>
    <t>Asst Dir, Budgets &amp; Effort Reporting</t>
  </si>
  <si>
    <t>Asst Dir, Corp &amp; Foundation Gifts</t>
  </si>
  <si>
    <t>Asst Dir, Employment</t>
  </si>
  <si>
    <t>Asst Dir, Institutional Research</t>
  </si>
  <si>
    <t>Budget Officer</t>
  </si>
  <si>
    <t>Contract Administrator III</t>
  </si>
  <si>
    <t>Exec Asst to the Sr VP, Finance &amp; Admin</t>
  </si>
  <si>
    <t>Executive Assistant to the VP, Research</t>
  </si>
  <si>
    <t>Healthcare Simulation Technician</t>
  </si>
  <si>
    <t>International Advisor</t>
  </si>
  <si>
    <t>Payroll Systems Administrator</t>
  </si>
  <si>
    <t>Program Administrator, PRC</t>
  </si>
  <si>
    <t>Registered Nurse</t>
  </si>
  <si>
    <t>Senior Woman Administrator</t>
  </si>
  <si>
    <t>Senior Coordinator, ESSC Programs</t>
  </si>
  <si>
    <t>Senior Payroll Accountant</t>
  </si>
  <si>
    <t>Preschool and Kindergarten teachers</t>
  </si>
  <si>
    <t>Teacher II, Rise School</t>
  </si>
  <si>
    <t>Teacher, Rise School</t>
  </si>
  <si>
    <t>Admissions Counselor</t>
  </si>
  <si>
    <t>Career Development Coordinator I</t>
  </si>
  <si>
    <t>Coordinator, Marketing &amp; Events</t>
  </si>
  <si>
    <t>Coordinator II, Testing Services</t>
  </si>
  <si>
    <t>Coordinator, Testing</t>
  </si>
  <si>
    <t>Teacher I, Rise School</t>
  </si>
  <si>
    <t>Academic Technologist</t>
  </si>
  <si>
    <t>Academic Support Tech</t>
  </si>
  <si>
    <t>Systems Engineer I/II/III</t>
  </si>
  <si>
    <t>Audio/Visual Coordinator</t>
  </si>
  <si>
    <t>Information Systems Analyst, OSP</t>
  </si>
  <si>
    <t>Instructional Designer/Online Education</t>
  </si>
  <si>
    <t>Manager, Academic Technologies</t>
  </si>
  <si>
    <t>Manager, Client Services</t>
  </si>
  <si>
    <t>Web Coordinator II, OSP</t>
  </si>
  <si>
    <t>Electrician I/II, Electrical Lighting Tech I</t>
  </si>
  <si>
    <t>Landscape Horticulturist &amp; Atht Turf Sprvsr</t>
  </si>
  <si>
    <t>Senior Plumber</t>
  </si>
  <si>
    <t>Building Maintenance Technician</t>
  </si>
  <si>
    <t>Plumber I, Housing</t>
  </si>
  <si>
    <t>Custodial Floor Tech. Supervisor</t>
  </si>
  <si>
    <t>Cashiers</t>
  </si>
  <si>
    <t>Cashier I</t>
  </si>
  <si>
    <t>Receptionist</t>
  </si>
  <si>
    <t>Receptionists and Information Clerks</t>
  </si>
  <si>
    <t>Copy Center Clerk I</t>
  </si>
  <si>
    <t>Teacher's Assistant, Rise School</t>
  </si>
  <si>
    <t>Human Resources Assistant I</t>
  </si>
  <si>
    <t>Research Engineer VI</t>
  </si>
  <si>
    <t>Research Technician I</t>
  </si>
  <si>
    <t>Business Services Assistant</t>
  </si>
  <si>
    <t>Research Sceintist II</t>
  </si>
  <si>
    <t>Interim Associate Dean/Assoc Prof</t>
  </si>
  <si>
    <t>Interim CIO/Dir Ent App/Id/Acc</t>
  </si>
  <si>
    <t>Interim Assoc VP, Facilities &amp; Operations</t>
  </si>
  <si>
    <t>Dir, Counseling Services</t>
  </si>
  <si>
    <t>Dir, Residence &amp; Greek Life</t>
  </si>
  <si>
    <t>Dir, Charger Union &amp; CTC</t>
  </si>
  <si>
    <t>Sr Assoc Dir, Financial Aid</t>
  </si>
  <si>
    <t>Dir, Accrd Act &amp; College Acad</t>
  </si>
  <si>
    <t>Dir, AMSTI UAH</t>
  </si>
  <si>
    <t>Academic Coordinator, Science</t>
  </si>
  <si>
    <t>Senior Associate Registrar</t>
  </si>
  <si>
    <t>Honors College Administrator</t>
  </si>
  <si>
    <t>Program Specialist, Kinesiology</t>
  </si>
  <si>
    <t>Tutor Coordinator II</t>
  </si>
  <si>
    <t>Budget/Financial Support Admin</t>
  </si>
  <si>
    <t>Instruc Lib/User Servcs Admin</t>
  </si>
  <si>
    <t>Cert Con/Res Ed Admin I</t>
  </si>
  <si>
    <t>Contract Administrator I</t>
  </si>
  <si>
    <t>Chemical Hygiene Officer</t>
  </si>
  <si>
    <t>Financial Aid Coordinator</t>
  </si>
  <si>
    <t>Employment &amp; Comp Associate</t>
  </si>
  <si>
    <t>Learning Resource Center Spec</t>
  </si>
  <si>
    <t>Research Budget Coordinator</t>
  </si>
  <si>
    <t>SBDC Business Counselor</t>
  </si>
  <si>
    <t>Strength and Conditioning Coach</t>
  </si>
  <si>
    <t>Certification Officer/Acad Advisor</t>
  </si>
  <si>
    <t>Exploratory Advisor II</t>
  </si>
  <si>
    <t>Research Program Coord II</t>
  </si>
  <si>
    <t>Communications Writer/Editor</t>
  </si>
  <si>
    <t>Career Development Coord II</t>
  </si>
  <si>
    <t>Assistant Athletic Trainer</t>
  </si>
  <si>
    <t>Human Resources Coordinator I</t>
  </si>
  <si>
    <t>Junior Contract Administrator I/II</t>
  </si>
  <si>
    <t>Coordinator, Apartment &amp; Greek Life</t>
  </si>
  <si>
    <t>Lead Teacher, OSR</t>
  </si>
  <si>
    <t>Coordinator, Field &amp; Clin Experience</t>
  </si>
  <si>
    <t>Coordinator, Professional Development</t>
  </si>
  <si>
    <t>Program Coordinator, CSPAR</t>
  </si>
  <si>
    <t>Event Scheduling Administrator</t>
  </si>
  <si>
    <t>Financial Aid Counselor</t>
  </si>
  <si>
    <t>Student Health Center Office Mgr</t>
  </si>
  <si>
    <t>Student Accounts Associate</t>
  </si>
  <si>
    <t>Computer Systems Spec, COE</t>
  </si>
  <si>
    <t>Distance Lrng Telecomm Spec</t>
  </si>
  <si>
    <t>Desktop Support Technician I/II</t>
  </si>
  <si>
    <t>Dir, Instructional Technology</t>
  </si>
  <si>
    <t>Senior Technical Suppor Asst</t>
  </si>
  <si>
    <t>Senior Web Programmer</t>
  </si>
  <si>
    <t>Circ Accts/Govnt Docs Asst</t>
  </si>
  <si>
    <t>Registration Coordinator, PCS</t>
  </si>
  <si>
    <t>Collections Officer</t>
  </si>
  <si>
    <t>Library Materials Admimistrator</t>
  </si>
  <si>
    <t>Library Materials Assistant</t>
  </si>
  <si>
    <t>Web Services/Reference Asst</t>
  </si>
  <si>
    <t>Office Manager, Fac/Staff Clinic</t>
  </si>
  <si>
    <t>Multicultural Affairs Assistant</t>
  </si>
  <si>
    <t>AMSTI Materials Aide</t>
  </si>
  <si>
    <t>Material Control Assistant II</t>
  </si>
  <si>
    <t>Auxiliary Teacher, OSR</t>
  </si>
  <si>
    <t>Data Control Assistant</t>
  </si>
  <si>
    <t>Financial Aid Office Assistant</t>
  </si>
  <si>
    <t>Human Resources Assistant</t>
  </si>
  <si>
    <t>Landscape Maintenance Lead</t>
  </si>
  <si>
    <t>Maintenance Technician II, Housing</t>
  </si>
  <si>
    <t>Police Officer Master, FTO/Instructor</t>
  </si>
  <si>
    <t>Police Officer Senior, FTO/Instructor</t>
  </si>
  <si>
    <t>Maintenance Tech/HVAC Specialist I</t>
  </si>
  <si>
    <t>Irrigation Maintenance/Spray Tech</t>
  </si>
  <si>
    <t>Dir, Network Infrastructure</t>
  </si>
  <si>
    <t>Dir, Risk Management</t>
  </si>
  <si>
    <t>STAFF AVAILABILITY ANALYSIS SUMMARY - August 31, 2016</t>
  </si>
  <si>
    <t>Assistant VP, Public Safety/Chief of Police</t>
  </si>
  <si>
    <t>Sr Assoc Dir (Payroll)</t>
  </si>
  <si>
    <t>Asst Dir, Benefits &amp;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</si>
</sst>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indent="1"/>
    </xf>
    <xf numFmtId="3" fontId="2" fillId="0" borderId="0" xfId="0" applyNumberFormat="1" applyFont="1"/>
    <xf numFmtId="10" fontId="0" fillId="0" borderId="0" xfId="1" applyNumberFormat="1" applyFont="1"/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right"/>
    </xf>
    <xf numFmtId="10" fontId="0" fillId="2" borderId="0" xfId="1" applyNumberFormat="1" applyFont="1" applyFill="1" applyAlignment="1">
      <alignment horizontal="right"/>
    </xf>
    <xf numFmtId="10" fontId="0" fillId="2" borderId="0" xfId="1" applyNumberFormat="1" applyFont="1" applyFill="1"/>
    <xf numFmtId="3" fontId="2" fillId="0" borderId="0" xfId="0" applyNumberFormat="1" applyFont="1" applyAlignment="1"/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/>
    <xf numFmtId="3" fontId="5" fillId="0" borderId="0" xfId="0" applyNumberFormat="1" applyFont="1" applyAlignment="1">
      <alignment horizontal="center"/>
    </xf>
    <xf numFmtId="3" fontId="6" fillId="0" borderId="0" xfId="0" applyNumberFormat="1" applyFont="1"/>
    <xf numFmtId="3" fontId="0" fillId="2" borderId="0" xfId="0" applyNumberFormat="1" applyFill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0" fontId="4" fillId="2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10" fontId="7" fillId="2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left" indent="1"/>
    </xf>
    <xf numFmtId="0" fontId="8" fillId="3" borderId="0" xfId="0" applyFont="1" applyFill="1" applyAlignment="1">
      <alignment horizontal="center"/>
    </xf>
    <xf numFmtId="10" fontId="9" fillId="3" borderId="0" xfId="0" applyNumberFormat="1" applyFont="1" applyFill="1"/>
    <xf numFmtId="10" fontId="9" fillId="3" borderId="0" xfId="1" applyNumberFormat="1" applyFont="1" applyFill="1"/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/>
    <xf numFmtId="3" fontId="1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10" fontId="1" fillId="2" borderId="0" xfId="1" applyNumberFormat="1" applyFont="1" applyFill="1" applyAlignment="1">
      <alignment horizontal="right"/>
    </xf>
    <xf numFmtId="10" fontId="1" fillId="2" borderId="0" xfId="1" applyNumberFormat="1" applyFont="1" applyFill="1"/>
    <xf numFmtId="10" fontId="1" fillId="0" borderId="0" xfId="1" applyNumberFormat="1" applyFont="1"/>
    <xf numFmtId="3" fontId="1" fillId="2" borderId="0" xfId="0" applyNumberFormat="1" applyFont="1" applyFill="1"/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Fill="1"/>
    <xf numFmtId="3" fontId="1" fillId="4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" fillId="4" borderId="0" xfId="0" applyNumberFormat="1" applyFont="1" applyFill="1"/>
    <xf numFmtId="10" fontId="1" fillId="4" borderId="0" xfId="1" applyNumberFormat="1" applyFont="1" applyFill="1"/>
    <xf numFmtId="0" fontId="1" fillId="0" borderId="0" xfId="0" applyFont="1"/>
    <xf numFmtId="3" fontId="0" fillId="0" borderId="0" xfId="0" applyNumberFormat="1" applyAlignment="1">
      <alignment horizontal="left" wrapText="1" indent="1"/>
    </xf>
    <xf numFmtId="0" fontId="8" fillId="5" borderId="1" xfId="0" applyFont="1" applyFill="1" applyBorder="1" applyAlignment="1">
      <alignment horizontal="centerContinuous"/>
    </xf>
    <xf numFmtId="0" fontId="8" fillId="5" borderId="2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3" fontId="1" fillId="6" borderId="0" xfId="0" applyNumberFormat="1" applyFont="1" applyFill="1" applyAlignment="1">
      <alignment horizontal="left" indent="1"/>
    </xf>
    <xf numFmtId="3" fontId="1" fillId="6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 wrapText="1" indent="1"/>
    </xf>
    <xf numFmtId="3" fontId="1" fillId="0" borderId="0" xfId="0" applyNumberFormat="1" applyFont="1" applyFill="1" applyAlignment="1">
      <alignment horizontal="left" indent="1"/>
    </xf>
    <xf numFmtId="3" fontId="2" fillId="0" borderId="0" xfId="0" applyNumberFormat="1" applyFont="1" applyAlignment="1">
      <alignment horizontal="center"/>
    </xf>
    <xf numFmtId="3" fontId="8" fillId="5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>
          <a:off x="253746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35" name="AutoShape 4"/>
        <xdr:cNvSpPr>
          <a:spLocks noChangeArrowheads="1"/>
        </xdr:cNvSpPr>
      </xdr:nvSpPr>
      <xdr:spPr bwMode="auto">
        <a:xfrm>
          <a:off x="253746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37" customWidth="1"/>
    <col min="2" max="9" width="10.83203125" customWidth="1"/>
  </cols>
  <sheetData>
    <row r="1" spans="1:10" x14ac:dyDescent="0.2">
      <c r="A1" s="54" t="s">
        <v>535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">
      <c r="B4" s="20" t="s">
        <v>3</v>
      </c>
      <c r="C4" s="21"/>
      <c r="D4" s="22"/>
      <c r="E4" s="20" t="s">
        <v>105</v>
      </c>
      <c r="F4" s="21"/>
      <c r="G4" s="22"/>
      <c r="H4" s="20" t="s">
        <v>108</v>
      </c>
      <c r="I4" s="21"/>
      <c r="J4" s="22"/>
    </row>
    <row r="5" spans="1:10" x14ac:dyDescent="0.2">
      <c r="B5" s="15" t="s">
        <v>52</v>
      </c>
      <c r="C5" s="15" t="s">
        <v>6</v>
      </c>
      <c r="D5" s="31" t="s">
        <v>8</v>
      </c>
      <c r="E5" s="15" t="s">
        <v>52</v>
      </c>
      <c r="F5" s="15" t="s">
        <v>6</v>
      </c>
      <c r="G5" s="31" t="s">
        <v>8</v>
      </c>
      <c r="H5" s="15" t="s">
        <v>52</v>
      </c>
      <c r="I5" s="15" t="s">
        <v>6</v>
      </c>
      <c r="J5" s="31" t="s">
        <v>8</v>
      </c>
    </row>
    <row r="6" spans="1:10" x14ac:dyDescent="0.2">
      <c r="A6" t="s">
        <v>106</v>
      </c>
      <c r="B6" s="16">
        <f>SUM(SrAd!B53:B54)</f>
        <v>7.9953119964263825E-2</v>
      </c>
      <c r="C6" s="16">
        <f>+SrAd!B55</f>
        <v>2.47E-2</v>
      </c>
      <c r="D6" s="32">
        <f>SUM(B6:C6)</f>
        <v>0.10465311996426382</v>
      </c>
      <c r="E6" s="16">
        <f>SUM(SrAd!C53:C54)</f>
        <v>0.13475394874725971</v>
      </c>
      <c r="F6" s="16">
        <f>+SrAd!C55</f>
        <v>6.0900000000000003E-2</v>
      </c>
      <c r="G6" s="32">
        <f>SUM(E6:F6)</f>
        <v>0.19565394874725972</v>
      </c>
      <c r="H6" s="16">
        <f>SUM(SrAd!D53:D54)</f>
        <v>0.3109119612574035</v>
      </c>
      <c r="I6" s="16">
        <f>+SrAd!D55</f>
        <v>0.1222</v>
      </c>
      <c r="J6" s="33">
        <f>SUM(H6:I6)</f>
        <v>0.43311196125740348</v>
      </c>
    </row>
    <row r="7" spans="1:10" x14ac:dyDescent="0.2">
      <c r="A7" t="s">
        <v>55</v>
      </c>
      <c r="B7" s="16">
        <f>SUM(Res!B123:B124)</f>
        <v>8.7283203598688186E-2</v>
      </c>
      <c r="C7" s="16">
        <f>+Res!B125</f>
        <v>1.23E-2</v>
      </c>
      <c r="D7" s="32">
        <f t="shared" ref="D7:D15" si="0">SUM(B7:C7)</f>
        <v>9.9583203598688191E-2</v>
      </c>
      <c r="E7" s="16">
        <f>SUM(Res!C123:C124)</f>
        <v>0.14206147553012527</v>
      </c>
      <c r="F7" s="16">
        <f>+Res!C125</f>
        <v>2.46E-2</v>
      </c>
      <c r="G7" s="32">
        <f t="shared" ref="G7:G15" si="1">SUM(E7:F7)</f>
        <v>0.16666147553012528</v>
      </c>
      <c r="H7" s="16">
        <f>SUM(Res!D123:D124)</f>
        <v>0.27954505079964842</v>
      </c>
      <c r="I7" s="16">
        <f>+Res!D125</f>
        <v>6.0900000000000003E-2</v>
      </c>
      <c r="J7" s="33">
        <f t="shared" ref="J7:J15" si="2">SUM(H7:I7)</f>
        <v>0.34044505079964843</v>
      </c>
    </row>
    <row r="8" spans="1:10" x14ac:dyDescent="0.2">
      <c r="A8" t="s">
        <v>98</v>
      </c>
      <c r="B8" s="16">
        <f>SUM(DM!B89:B90)</f>
        <v>0.12216797560964608</v>
      </c>
      <c r="C8" s="16">
        <f>+DM!B91</f>
        <v>2.8500000000000001E-2</v>
      </c>
      <c r="D8" s="32">
        <f t="shared" si="0"/>
        <v>0.15066797560964609</v>
      </c>
      <c r="E8" s="16">
        <f>SUM(DM!C89:C90)</f>
        <v>0.15588920086419381</v>
      </c>
      <c r="F8" s="16">
        <f>+DM!C91</f>
        <v>3.39E-2</v>
      </c>
      <c r="G8" s="32">
        <f t="shared" si="1"/>
        <v>0.18978920086419382</v>
      </c>
      <c r="H8" s="16">
        <f>SUM(DM!D89:D90)</f>
        <v>0.3012697473673101</v>
      </c>
      <c r="I8" s="16">
        <f>+DM!D91</f>
        <v>0.1346</v>
      </c>
      <c r="J8" s="33">
        <f t="shared" si="2"/>
        <v>0.4358697473673101</v>
      </c>
    </row>
    <row r="9" spans="1:10" x14ac:dyDescent="0.2">
      <c r="A9" t="s">
        <v>78</v>
      </c>
      <c r="B9" s="16">
        <f>SUM(AP!B150:B151)</f>
        <v>0.14451873582976876</v>
      </c>
      <c r="C9" s="16">
        <f>+AP!B152</f>
        <v>3.5299999999999998E-2</v>
      </c>
      <c r="D9" s="32">
        <f t="shared" si="0"/>
        <v>0.17981873582976876</v>
      </c>
      <c r="E9" s="16">
        <f>SUM(AP!C150:C151)</f>
        <v>0.17737807467035871</v>
      </c>
      <c r="F9" s="16">
        <f>+AP!C152</f>
        <v>4.1500000000000002E-2</v>
      </c>
      <c r="G9" s="32">
        <f t="shared" si="1"/>
        <v>0.21887807467035872</v>
      </c>
      <c r="H9" s="16">
        <f>SUM(AP!D150:D151)</f>
        <v>0.42579917128827727</v>
      </c>
      <c r="I9" s="16">
        <f>+AP!D152</f>
        <v>0.1605</v>
      </c>
      <c r="J9" s="33">
        <f t="shared" si="2"/>
        <v>0.58629917128827724</v>
      </c>
    </row>
    <row r="10" spans="1:10" x14ac:dyDescent="0.2">
      <c r="A10" t="s">
        <v>79</v>
      </c>
      <c r="B10" s="16">
        <f>SUM(EP!B75:B76)</f>
        <v>0.16203125427736492</v>
      </c>
      <c r="C10" s="16">
        <f>+EP!B77</f>
        <v>3.3700000000000001E-2</v>
      </c>
      <c r="D10" s="32">
        <f t="shared" si="0"/>
        <v>0.19573125427736493</v>
      </c>
      <c r="E10" s="16">
        <f>SUM(EP!C75:C76)</f>
        <v>0.19092918623551824</v>
      </c>
      <c r="F10" s="16">
        <f>+EP!C77</f>
        <v>4.41E-2</v>
      </c>
      <c r="G10" s="32">
        <f t="shared" si="1"/>
        <v>0.23502918623551824</v>
      </c>
      <c r="H10" s="16">
        <f>SUM(EP!D75:D76)</f>
        <v>0.63297656465991914</v>
      </c>
      <c r="I10" s="16">
        <f>+EP!D77</f>
        <v>0.1734</v>
      </c>
      <c r="J10" s="33">
        <f t="shared" si="2"/>
        <v>0.80637656465991914</v>
      </c>
    </row>
    <row r="11" spans="1:10" x14ac:dyDescent="0.2">
      <c r="A11" t="s">
        <v>107</v>
      </c>
      <c r="B11" s="16">
        <f>SUM(TC!B75:B76)</f>
        <v>9.5306724422982977E-2</v>
      </c>
      <c r="C11" s="16">
        <f>+TC!B77</f>
        <v>2.2700000000000001E-2</v>
      </c>
      <c r="D11" s="32">
        <f t="shared" si="0"/>
        <v>0.11800672442298298</v>
      </c>
      <c r="E11" s="16">
        <f>SUM(TC!C75:C76)</f>
        <v>0.14819493115475979</v>
      </c>
      <c r="F11" s="16">
        <f>+TC!C77</f>
        <v>3.0499999999999999E-2</v>
      </c>
      <c r="G11" s="32">
        <f t="shared" si="1"/>
        <v>0.17869493115475979</v>
      </c>
      <c r="H11" s="16">
        <f>SUM(TC!D75:D76)</f>
        <v>0.23190621506326708</v>
      </c>
      <c r="I11" s="16">
        <f>+TC!D77</f>
        <v>9.06E-2</v>
      </c>
      <c r="J11" s="33">
        <f t="shared" si="2"/>
        <v>0.3225062150632671</v>
      </c>
    </row>
    <row r="12" spans="1:10" x14ac:dyDescent="0.2">
      <c r="A12" t="s">
        <v>99</v>
      </c>
      <c r="B12" s="16">
        <f>SUM(AC!B59:B60)</f>
        <v>0.14215667143262645</v>
      </c>
      <c r="C12" s="16">
        <f>+AC!B61</f>
        <v>3.5999999999999997E-2</v>
      </c>
      <c r="D12" s="32">
        <f t="shared" si="0"/>
        <v>0.17815667143262645</v>
      </c>
      <c r="E12" s="16">
        <f>SUM(AC!C59:C60)</f>
        <v>0.17764494878514128</v>
      </c>
      <c r="F12" s="16">
        <f>+AC!C61</f>
        <v>4.2799999999999998E-2</v>
      </c>
      <c r="G12" s="32">
        <f t="shared" si="1"/>
        <v>0.22044494878514129</v>
      </c>
      <c r="H12" s="16">
        <f>SUM(AC!D59:D60)</f>
        <v>0.64377868549078077</v>
      </c>
      <c r="I12" s="16">
        <f>+AC!D61</f>
        <v>0.18</v>
      </c>
      <c r="J12" s="33">
        <f t="shared" si="2"/>
        <v>0.8237786854907807</v>
      </c>
    </row>
    <row r="13" spans="1:10" x14ac:dyDescent="0.2">
      <c r="A13" t="s">
        <v>100</v>
      </c>
      <c r="B13" s="16">
        <f>SUM(EC!B62:B63)</f>
        <v>0.12162474001039991</v>
      </c>
      <c r="C13" s="16">
        <f>+EC!B64</f>
        <v>7.3200000000000001E-2</v>
      </c>
      <c r="D13" s="32">
        <f t="shared" si="0"/>
        <v>0.1948247400103999</v>
      </c>
      <c r="E13" s="16">
        <f>SUM(EC!C62:C63)</f>
        <v>0.15285763476553355</v>
      </c>
      <c r="F13" s="16">
        <f>+EC!C64</f>
        <v>9.7600000000000006E-2</v>
      </c>
      <c r="G13" s="32">
        <f t="shared" si="1"/>
        <v>0.25045763476553357</v>
      </c>
      <c r="H13" s="16">
        <f>SUM(EC!D62:D63)</f>
        <v>0.40643506411598024</v>
      </c>
      <c r="I13" s="16">
        <f>SUM(EC!D64)</f>
        <v>0.378</v>
      </c>
      <c r="J13" s="33">
        <f t="shared" si="2"/>
        <v>0.7844350641159803</v>
      </c>
    </row>
    <row r="14" spans="1:10" x14ac:dyDescent="0.2">
      <c r="A14" t="s">
        <v>96</v>
      </c>
      <c r="B14" s="16">
        <f>SUM(Cus!B22:B23)</f>
        <v>0.37013996889580092</v>
      </c>
      <c r="C14" s="16">
        <f>+Cus!B24</f>
        <v>0</v>
      </c>
      <c r="D14" s="32">
        <f t="shared" si="0"/>
        <v>0.37013996889580092</v>
      </c>
      <c r="E14" s="16">
        <f>SUM(Cus!C22:C23)</f>
        <v>0.44323483670295488</v>
      </c>
      <c r="F14" s="16">
        <f>+Cus!C24</f>
        <v>0</v>
      </c>
      <c r="G14" s="32">
        <f t="shared" si="1"/>
        <v>0.44323483670295488</v>
      </c>
      <c r="H14" s="16">
        <f>SUM(Cus!D22:D23)</f>
        <v>0.39035769828926903</v>
      </c>
      <c r="I14" s="16">
        <f>+Cus!D24</f>
        <v>0</v>
      </c>
      <c r="J14" s="33">
        <f t="shared" si="2"/>
        <v>0.39035769828926903</v>
      </c>
    </row>
    <row r="15" spans="1:10" x14ac:dyDescent="0.2">
      <c r="A15" t="s">
        <v>50</v>
      </c>
      <c r="B15" s="16">
        <f>SUM(SvMn!B74:B75)</f>
        <v>0.12433374929970006</v>
      </c>
      <c r="C15" s="16">
        <f>+SvMn!B76</f>
        <v>3.2899999999999999E-2</v>
      </c>
      <c r="D15" s="32">
        <f t="shared" si="0"/>
        <v>0.15723374929970008</v>
      </c>
      <c r="E15" s="16">
        <f>SUM(SvMn!C74:C75)</f>
        <v>0.23575208000037753</v>
      </c>
      <c r="F15" s="16">
        <f>+SvMn!C76</f>
        <v>3.8899999999999997E-2</v>
      </c>
      <c r="G15" s="32">
        <f t="shared" si="1"/>
        <v>0.27465208000037755</v>
      </c>
      <c r="H15" s="16">
        <f>SUM(SvMn!D74:D75)</f>
        <v>3.6015102882572765E-2</v>
      </c>
      <c r="I15" s="16">
        <f>SUM(SvMn!D76)</f>
        <v>2.6499999999999999E-2</v>
      </c>
      <c r="J15" s="33">
        <f t="shared" si="2"/>
        <v>6.2515102882572768E-2</v>
      </c>
    </row>
    <row r="18" spans="1:1" x14ac:dyDescent="0.2">
      <c r="A18" s="52" t="s">
        <v>355</v>
      </c>
    </row>
    <row r="19" spans="1:1" x14ac:dyDescent="0.2">
      <c r="A19" t="s">
        <v>116</v>
      </c>
    </row>
  </sheetData>
  <phoneticPr fontId="4" type="noConversion"/>
  <printOptions horizontalCentered="1" gridLines="1"/>
  <pageMargins left="0.5" right="0.5" top="1" bottom="1" header="0.5" footer="0.5"/>
  <pageSetup orientation="landscape" r:id="rId1"/>
  <headerFooter alignWithMargins="0">
    <oddHeader>&amp;C&amp;"Times New Roman,Bold"EXHIBIT 5</oddHeader>
    <oddFooter>&amp;RUpdated: 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D15" sqref="D15"/>
    </sheetView>
  </sheetViews>
  <sheetFormatPr defaultColWidth="9.33203125" defaultRowHeight="15" customHeight="1" x14ac:dyDescent="0.2"/>
  <cols>
    <col min="1" max="1" width="41.6640625" style="2" customWidth="1"/>
    <col min="2" max="3" width="9.33203125" style="2"/>
    <col min="4" max="4" width="8.5" style="2" customWidth="1"/>
    <col min="5" max="5" width="9.33203125" style="2"/>
    <col min="6" max="6" width="7.83203125" style="2" customWidth="1"/>
    <col min="7" max="7" width="9.33203125" style="2"/>
    <col min="8" max="8" width="9" style="2" bestFit="1" customWidth="1"/>
    <col min="9" max="9" width="9.33203125" style="2"/>
    <col min="10" max="10" width="6.83203125" style="2" customWidth="1"/>
    <col min="11" max="11" width="7.33203125" style="2" customWidth="1"/>
    <col min="12" max="12" width="6.33203125" style="2" customWidth="1"/>
    <col min="13" max="16384" width="9.33203125" style="2"/>
  </cols>
  <sheetData>
    <row r="1" spans="1:13" ht="15" customHeight="1" x14ac:dyDescent="0.2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19</v>
      </c>
      <c r="G5" s="62"/>
      <c r="H5" s="62"/>
      <c r="I5" s="62"/>
      <c r="J5" s="62" t="s">
        <v>23</v>
      </c>
      <c r="K5" s="62"/>
      <c r="L5" s="62"/>
      <c r="M5" s="62"/>
    </row>
    <row r="6" spans="1:13" ht="15" customHeight="1" x14ac:dyDescent="0.2">
      <c r="A6" s="1" t="s">
        <v>1</v>
      </c>
      <c r="B6" s="1" t="s">
        <v>8</v>
      </c>
      <c r="C6" s="1" t="s">
        <v>3</v>
      </c>
      <c r="D6" s="1" t="s">
        <v>56</v>
      </c>
      <c r="E6" s="1" t="s">
        <v>4</v>
      </c>
      <c r="F6" s="1" t="s">
        <v>8</v>
      </c>
      <c r="G6" s="1" t="s">
        <v>3</v>
      </c>
      <c r="H6" s="1" t="s">
        <v>56</v>
      </c>
      <c r="I6" s="1" t="s">
        <v>4</v>
      </c>
      <c r="J6" s="1" t="s">
        <v>8</v>
      </c>
      <c r="K6" s="1" t="s">
        <v>3</v>
      </c>
      <c r="L6" s="1" t="s">
        <v>56</v>
      </c>
      <c r="M6" s="1" t="s">
        <v>4</v>
      </c>
    </row>
    <row r="7" spans="1:13" ht="15" customHeight="1" x14ac:dyDescent="0.2">
      <c r="A7" s="3" t="s">
        <v>134</v>
      </c>
      <c r="B7" s="4">
        <f>SUM(B8:B15)</f>
        <v>46</v>
      </c>
      <c r="C7" s="4">
        <f>SUM(C8:C15)</f>
        <v>35</v>
      </c>
      <c r="D7" s="4">
        <f>SUM(D8:D15)</f>
        <v>39</v>
      </c>
      <c r="E7" s="4">
        <f>SUM(E8:E15)</f>
        <v>27</v>
      </c>
      <c r="F7" s="4">
        <v>3215</v>
      </c>
      <c r="G7" s="4">
        <v>1190</v>
      </c>
      <c r="H7" s="4">
        <v>1425</v>
      </c>
      <c r="I7" s="4">
        <v>1255</v>
      </c>
      <c r="J7" s="4">
        <v>2710</v>
      </c>
      <c r="K7" s="4">
        <v>1130</v>
      </c>
      <c r="L7" s="4">
        <v>1295</v>
      </c>
      <c r="M7" s="4">
        <v>1070</v>
      </c>
    </row>
    <row r="8" spans="1:13" ht="15" customHeight="1" x14ac:dyDescent="0.2">
      <c r="A8" s="13" t="s">
        <v>213</v>
      </c>
      <c r="B8" s="4">
        <v>2</v>
      </c>
      <c r="C8" s="4">
        <v>1</v>
      </c>
      <c r="D8" s="4">
        <v>2</v>
      </c>
      <c r="E8" s="4"/>
      <c r="F8" s="4"/>
      <c r="G8" s="4"/>
      <c r="H8" s="4"/>
      <c r="I8" s="4"/>
      <c r="J8" s="4"/>
      <c r="K8" s="4"/>
      <c r="L8" s="4"/>
      <c r="M8" s="4"/>
    </row>
    <row r="9" spans="1:13" ht="15" customHeight="1" x14ac:dyDescent="0.2">
      <c r="A9" s="30" t="s">
        <v>453</v>
      </c>
      <c r="B9" s="4">
        <v>1</v>
      </c>
      <c r="C9" s="4">
        <v>1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 x14ac:dyDescent="0.2">
      <c r="A10" s="5" t="s">
        <v>192</v>
      </c>
      <c r="B10" s="4">
        <v>3</v>
      </c>
      <c r="C10" s="4">
        <v>2</v>
      </c>
      <c r="D10" s="4">
        <v>2</v>
      </c>
      <c r="E10" s="4">
        <v>2</v>
      </c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2">
      <c r="A11" s="13" t="s">
        <v>260</v>
      </c>
      <c r="B11" s="4">
        <v>37</v>
      </c>
      <c r="C11" s="4">
        <v>31</v>
      </c>
      <c r="D11" s="4">
        <v>34</v>
      </c>
      <c r="E11" s="4">
        <v>23</v>
      </c>
      <c r="F11" s="4"/>
      <c r="G11" s="4"/>
      <c r="H11" s="4"/>
      <c r="I11" s="4"/>
      <c r="J11" s="4"/>
      <c r="K11" s="4"/>
      <c r="L11" s="4"/>
      <c r="M11" s="4"/>
    </row>
    <row r="12" spans="1:13" ht="15" customHeight="1" x14ac:dyDescent="0.2">
      <c r="A12" s="5" t="s">
        <v>212</v>
      </c>
      <c r="B12" s="4">
        <v>1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</row>
    <row r="13" spans="1:13" ht="15" customHeight="1" x14ac:dyDescent="0.2">
      <c r="A13" s="5" t="s">
        <v>45</v>
      </c>
      <c r="B13" s="4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">
      <c r="A14" s="13" t="s">
        <v>216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">
      <c r="A15" s="5" t="s">
        <v>46</v>
      </c>
      <c r="B15" s="4">
        <v>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</row>
    <row r="16" spans="1:13" ht="15" customHeight="1" x14ac:dyDescent="0.2">
      <c r="A16" s="8" t="s">
        <v>13</v>
      </c>
      <c r="B16" s="9"/>
      <c r="C16" s="10">
        <f>+C7/B7</f>
        <v>0.76086956521739135</v>
      </c>
      <c r="D16" s="10">
        <f>+D7/B7</f>
        <v>0.84782608695652173</v>
      </c>
      <c r="E16" s="10">
        <f>+E7/B7</f>
        <v>0.58695652173913049</v>
      </c>
      <c r="F16" s="9"/>
      <c r="G16" s="10">
        <f>(G7/F7)</f>
        <v>0.37013996889580092</v>
      </c>
      <c r="H16" s="10">
        <f>(H7/F7)</f>
        <v>0.44323483670295488</v>
      </c>
      <c r="I16" s="10">
        <f>+(I7/F7)</f>
        <v>0.39035769828926903</v>
      </c>
      <c r="J16" s="9"/>
      <c r="K16" s="10"/>
      <c r="L16" s="10"/>
      <c r="M16" s="10"/>
    </row>
    <row r="17" spans="1:13" ht="15" customHeight="1" x14ac:dyDescent="0.2">
      <c r="A17" s="1" t="s">
        <v>12</v>
      </c>
      <c r="B17" s="4">
        <f>+B7</f>
        <v>46</v>
      </c>
      <c r="C17" s="4">
        <f t="shared" ref="C17:I17" si="0">+C7</f>
        <v>35</v>
      </c>
      <c r="D17" s="4">
        <f t="shared" si="0"/>
        <v>39</v>
      </c>
      <c r="E17" s="4">
        <f t="shared" si="0"/>
        <v>27</v>
      </c>
      <c r="F17" s="4">
        <f t="shared" si="0"/>
        <v>3215</v>
      </c>
      <c r="G17" s="4">
        <f t="shared" si="0"/>
        <v>1190</v>
      </c>
      <c r="H17" s="4">
        <f t="shared" si="0"/>
        <v>1425</v>
      </c>
      <c r="I17" s="4">
        <f t="shared" si="0"/>
        <v>1255</v>
      </c>
      <c r="J17" s="4">
        <f>+J7</f>
        <v>2710</v>
      </c>
      <c r="K17" s="4">
        <f>+K7</f>
        <v>1130</v>
      </c>
      <c r="L17" s="4"/>
      <c r="M17" s="4">
        <f>+M7</f>
        <v>1070</v>
      </c>
    </row>
    <row r="18" spans="1:13" ht="15" customHeight="1" x14ac:dyDescent="0.2">
      <c r="A18" s="8" t="s">
        <v>13</v>
      </c>
      <c r="B18" s="11"/>
      <c r="C18" s="11">
        <f>+C17/B17</f>
        <v>0.76086956521739135</v>
      </c>
      <c r="D18" s="11">
        <f>+D17/B17</f>
        <v>0.84782608695652173</v>
      </c>
      <c r="E18" s="11">
        <f>+E17/B17</f>
        <v>0.58695652173913049</v>
      </c>
      <c r="F18" s="11"/>
      <c r="G18" s="11">
        <f>+(G17/F17)</f>
        <v>0.37013996889580092</v>
      </c>
      <c r="H18" s="11">
        <f>+(H17/F17)</f>
        <v>0.44323483670295488</v>
      </c>
      <c r="I18" s="11">
        <f>+(I17/F17)</f>
        <v>0.39035769828926903</v>
      </c>
      <c r="J18" s="11"/>
      <c r="K18" s="11"/>
      <c r="L18" s="11"/>
      <c r="M18" s="11"/>
    </row>
    <row r="20" spans="1:13" ht="15" customHeight="1" x14ac:dyDescent="0.2">
      <c r="A20" s="1" t="s">
        <v>14</v>
      </c>
      <c r="B20" s="1" t="s">
        <v>3</v>
      </c>
      <c r="C20" s="1" t="s">
        <v>56</v>
      </c>
      <c r="D20" s="1" t="s">
        <v>4</v>
      </c>
    </row>
    <row r="22" spans="1:13" ht="15" customHeight="1" x14ac:dyDescent="0.2">
      <c r="A22" s="2" t="s">
        <v>53</v>
      </c>
      <c r="B22" s="7">
        <v>0</v>
      </c>
      <c r="C22" s="7">
        <v>0</v>
      </c>
      <c r="D22" s="7">
        <v>0</v>
      </c>
    </row>
    <row r="23" spans="1:13" ht="15" customHeight="1" x14ac:dyDescent="0.2">
      <c r="A23" s="2" t="s">
        <v>54</v>
      </c>
      <c r="B23" s="7">
        <f>+G18</f>
        <v>0.37013996889580092</v>
      </c>
      <c r="C23" s="7">
        <f>+H18</f>
        <v>0.44323483670295488</v>
      </c>
      <c r="D23" s="7">
        <f>+I18</f>
        <v>0.39035769828926903</v>
      </c>
    </row>
    <row r="24" spans="1:13" ht="15" customHeight="1" x14ac:dyDescent="0.2">
      <c r="A24" s="2" t="s">
        <v>43</v>
      </c>
      <c r="B24" s="7">
        <v>0</v>
      </c>
      <c r="C24" s="7">
        <v>0</v>
      </c>
      <c r="D24" s="7">
        <v>0</v>
      </c>
    </row>
    <row r="25" spans="1:13" ht="15" customHeight="1" x14ac:dyDescent="0.2">
      <c r="A25" s="19" t="s">
        <v>12</v>
      </c>
      <c r="B25" s="11">
        <f>SUM(B22:B24)</f>
        <v>0.37013996889580092</v>
      </c>
      <c r="C25" s="11">
        <f>SUM(C22:C24)</f>
        <v>0.44323483670295488</v>
      </c>
      <c r="D25" s="11">
        <f>SUM(D22:D24)</f>
        <v>0.39035769828926903</v>
      </c>
    </row>
  </sheetData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orientation="landscape" r:id="rId1"/>
  <headerFooter alignWithMargins="0">
    <oddHeader xml:space="preserve">&amp;C&amp;"Times New Roman,Bold"AVAILABILITY ANALYSIS - 08/31/2016
</oddHeader>
    <oddFooter>&amp;RUpdated: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37" zoomScaleNormal="100" workbookViewId="0">
      <selection activeCell="D77" sqref="D77"/>
    </sheetView>
  </sheetViews>
  <sheetFormatPr defaultColWidth="9.33203125" defaultRowHeight="15" customHeight="1" x14ac:dyDescent="0.2"/>
  <cols>
    <col min="1" max="1" width="41.6640625" style="35" customWidth="1"/>
    <col min="2" max="2" width="8.5" style="35" customWidth="1"/>
    <col min="3" max="3" width="9.33203125" style="35"/>
    <col min="4" max="5" width="11" style="35" bestFit="1" customWidth="1"/>
    <col min="6" max="6" width="7.5" style="35" customWidth="1"/>
    <col min="7" max="7" width="9.33203125" style="35"/>
    <col min="8" max="8" width="8.6640625" style="35" customWidth="1"/>
    <col min="9" max="9" width="9.33203125" style="35"/>
    <col min="10" max="10" width="7.33203125" style="35" customWidth="1"/>
    <col min="11" max="11" width="8.1640625" style="35" customWidth="1"/>
    <col min="12" max="12" width="8.83203125" style="35" customWidth="1"/>
    <col min="13" max="16384" width="9.33203125" style="35"/>
  </cols>
  <sheetData>
    <row r="1" spans="1:16" ht="15" customHeight="1" x14ac:dyDescent="0.2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15" customHeight="1" x14ac:dyDescent="0.2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6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6" ht="15" customHeight="1" x14ac:dyDescent="0.2">
      <c r="B5" s="62" t="s">
        <v>9</v>
      </c>
      <c r="C5" s="62"/>
      <c r="D5" s="62"/>
      <c r="E5" s="62"/>
      <c r="F5" s="62" t="s">
        <v>23</v>
      </c>
      <c r="G5" s="62"/>
      <c r="H5" s="62"/>
      <c r="I5" s="62"/>
      <c r="J5" s="62" t="s">
        <v>19</v>
      </c>
      <c r="K5" s="62"/>
      <c r="L5" s="62"/>
      <c r="M5" s="62"/>
    </row>
    <row r="6" spans="1:16" ht="15" customHeight="1" x14ac:dyDescent="0.2">
      <c r="A6" s="38" t="s">
        <v>1</v>
      </c>
      <c r="B6" s="38" t="s">
        <v>8</v>
      </c>
      <c r="C6" s="38" t="s">
        <v>3</v>
      </c>
      <c r="D6" s="38" t="s">
        <v>56</v>
      </c>
      <c r="E6" s="38" t="s">
        <v>4</v>
      </c>
      <c r="F6" s="38" t="s">
        <v>8</v>
      </c>
      <c r="G6" s="38" t="s">
        <v>3</v>
      </c>
      <c r="H6" s="38" t="s">
        <v>56</v>
      </c>
      <c r="I6" s="38" t="s">
        <v>4</v>
      </c>
      <c r="J6" s="38" t="s">
        <v>8</v>
      </c>
      <c r="K6" s="38" t="s">
        <v>3</v>
      </c>
      <c r="L6" s="38" t="s">
        <v>56</v>
      </c>
      <c r="M6" s="38" t="s">
        <v>4</v>
      </c>
    </row>
    <row r="7" spans="1:16" ht="15" customHeight="1" x14ac:dyDescent="0.2">
      <c r="A7" s="6" t="s">
        <v>161</v>
      </c>
      <c r="B7" s="35">
        <f>SUM(B8:B9)</f>
        <v>2</v>
      </c>
      <c r="C7" s="35">
        <f>SUM(C8:C9)</f>
        <v>0</v>
      </c>
      <c r="D7" s="35">
        <f>SUM(D8:D9)</f>
        <v>0</v>
      </c>
      <c r="E7" s="35">
        <f>SUM(E8:E9)</f>
        <v>0</v>
      </c>
      <c r="F7" s="35">
        <v>940</v>
      </c>
      <c r="G7" s="35">
        <v>180</v>
      </c>
      <c r="H7" s="35">
        <v>200</v>
      </c>
      <c r="I7" s="35">
        <v>15</v>
      </c>
      <c r="J7" s="35">
        <v>1165</v>
      </c>
      <c r="K7" s="35">
        <v>210</v>
      </c>
      <c r="L7" s="35">
        <v>255</v>
      </c>
      <c r="M7" s="35">
        <v>15</v>
      </c>
    </row>
    <row r="8" spans="1:16" ht="15" customHeight="1" x14ac:dyDescent="0.2">
      <c r="A8" s="30" t="s">
        <v>162</v>
      </c>
      <c r="B8" s="35">
        <v>1</v>
      </c>
    </row>
    <row r="9" spans="1:16" ht="15" customHeight="1" x14ac:dyDescent="0.2">
      <c r="A9" s="30" t="s">
        <v>163</v>
      </c>
      <c r="B9" s="40">
        <v>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P9" s="36"/>
    </row>
    <row r="10" spans="1:16" ht="15" customHeight="1" x14ac:dyDescent="0.2">
      <c r="A10" s="8" t="s">
        <v>13</v>
      </c>
      <c r="B10" s="43"/>
      <c r="C10" s="43">
        <f>+C7/B7</f>
        <v>0</v>
      </c>
      <c r="D10" s="43">
        <f>+D7/B7</f>
        <v>0</v>
      </c>
      <c r="E10" s="43">
        <f>+E7/B7</f>
        <v>0</v>
      </c>
      <c r="F10" s="43"/>
      <c r="G10" s="43">
        <f>+(G7/F7)*0.5</f>
        <v>9.5744680851063829E-2</v>
      </c>
      <c r="H10" s="43">
        <f>+(H7/F7)*0.5</f>
        <v>0.10638297872340426</v>
      </c>
      <c r="I10" s="43">
        <f>+(I7/F7)*0.5</f>
        <v>7.9787234042553185E-3</v>
      </c>
      <c r="J10" s="43"/>
      <c r="K10" s="43">
        <f>+(K7/J7)*0.3</f>
        <v>5.4077253218884118E-2</v>
      </c>
      <c r="L10" s="43">
        <f>+(L7/J7)*0.3</f>
        <v>6.5665236051502152E-2</v>
      </c>
      <c r="M10" s="43">
        <f>+(M7/J7)*0.3</f>
        <v>3.8626609442060085E-3</v>
      </c>
      <c r="P10" s="30"/>
    </row>
    <row r="11" spans="1:16" ht="15" customHeight="1" x14ac:dyDescent="0.2">
      <c r="A11" s="3" t="s">
        <v>37</v>
      </c>
      <c r="B11" s="40">
        <f>SUM(B12)</f>
        <v>2</v>
      </c>
      <c r="C11" s="40">
        <f>SUM(C12)</f>
        <v>0</v>
      </c>
      <c r="D11" s="40">
        <f>SUM(D12)</f>
        <v>0</v>
      </c>
      <c r="E11" s="40">
        <f>SUM(E12)</f>
        <v>0</v>
      </c>
      <c r="F11" s="40">
        <v>1345</v>
      </c>
      <c r="G11" s="40">
        <v>125</v>
      </c>
      <c r="H11" s="40">
        <v>374</v>
      </c>
      <c r="I11" s="40">
        <v>35</v>
      </c>
      <c r="J11" s="40">
        <v>1685</v>
      </c>
      <c r="K11" s="40">
        <v>165</v>
      </c>
      <c r="L11" s="40">
        <v>484</v>
      </c>
      <c r="M11" s="40">
        <v>65</v>
      </c>
      <c r="P11" s="30"/>
    </row>
    <row r="12" spans="1:16" ht="15" customHeight="1" x14ac:dyDescent="0.2">
      <c r="A12" s="30" t="s">
        <v>115</v>
      </c>
      <c r="B12" s="40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P12" s="30"/>
    </row>
    <row r="13" spans="1:16" ht="15" customHeight="1" x14ac:dyDescent="0.2">
      <c r="A13" s="8" t="s">
        <v>13</v>
      </c>
      <c r="B13" s="41"/>
      <c r="C13" s="42">
        <f>+C11/B11</f>
        <v>0</v>
      </c>
      <c r="D13" s="42">
        <f>+D11/B11</f>
        <v>0</v>
      </c>
      <c r="E13" s="42">
        <f>+E11/B11</f>
        <v>0</v>
      </c>
      <c r="F13" s="41"/>
      <c r="G13" s="42">
        <f>(G11/F11)*0.5</f>
        <v>4.6468401486988845E-2</v>
      </c>
      <c r="H13" s="42">
        <f>(H11/F11)*0.5</f>
        <v>0.13903345724907062</v>
      </c>
      <c r="I13" s="42">
        <f>+(I11/F11)*0.5</f>
        <v>1.3011152416356878E-2</v>
      </c>
      <c r="J13" s="41"/>
      <c r="K13" s="42">
        <f>+(K11/J11)*0.3</f>
        <v>2.9376854599406525E-2</v>
      </c>
      <c r="L13" s="42">
        <f>+(L11/J11)*0.3</f>
        <v>8.617210682492582E-2</v>
      </c>
      <c r="M13" s="42">
        <f>+(M11/J11)*0.3</f>
        <v>1.1572700296735905E-2</v>
      </c>
      <c r="P13" s="30"/>
    </row>
    <row r="14" spans="1:16" ht="15" customHeight="1" x14ac:dyDescent="0.2">
      <c r="A14" s="3" t="s">
        <v>48</v>
      </c>
      <c r="B14" s="40">
        <f>SUM(B15)</f>
        <v>4</v>
      </c>
      <c r="C14" s="40">
        <f>SUM(C15)</f>
        <v>0</v>
      </c>
      <c r="D14" s="40">
        <f>SUM(D15)</f>
        <v>0</v>
      </c>
      <c r="E14" s="40">
        <f>SUM(E15)</f>
        <v>0</v>
      </c>
      <c r="F14" s="40">
        <v>250</v>
      </c>
      <c r="G14" s="40">
        <v>70</v>
      </c>
      <c r="H14" s="40">
        <v>100</v>
      </c>
      <c r="I14" s="40">
        <v>140</v>
      </c>
      <c r="J14" s="40">
        <v>320</v>
      </c>
      <c r="K14" s="40">
        <v>85</v>
      </c>
      <c r="L14" s="40">
        <v>115</v>
      </c>
      <c r="M14" s="40">
        <v>175</v>
      </c>
      <c r="P14" s="30"/>
    </row>
    <row r="15" spans="1:16" ht="15" customHeight="1" x14ac:dyDescent="0.2">
      <c r="A15" s="30" t="s">
        <v>49</v>
      </c>
      <c r="B15" s="40">
        <v>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P15" s="30"/>
    </row>
    <row r="16" spans="1:16" ht="15" customHeight="1" x14ac:dyDescent="0.2">
      <c r="A16" s="8" t="s">
        <v>13</v>
      </c>
      <c r="B16" s="41"/>
      <c r="C16" s="42">
        <f>+C14/B14</f>
        <v>0</v>
      </c>
      <c r="D16" s="42">
        <f>+D14/B14</f>
        <v>0</v>
      </c>
      <c r="E16" s="42">
        <f>+E14/B14</f>
        <v>0</v>
      </c>
      <c r="F16" s="41"/>
      <c r="G16" s="42">
        <f>(G14/F14)*0.5</f>
        <v>0.14000000000000001</v>
      </c>
      <c r="H16" s="42">
        <f>(H14/F14)*0.5</f>
        <v>0.2</v>
      </c>
      <c r="I16" s="42">
        <f>+(I14/F14)*0.5</f>
        <v>0.28000000000000003</v>
      </c>
      <c r="J16" s="41"/>
      <c r="K16" s="42">
        <f>+(K14/J14)*0.3</f>
        <v>7.9687499999999994E-2</v>
      </c>
      <c r="L16" s="42">
        <f>+(L14/J14)*0.3</f>
        <v>0.10781249999999999</v>
      </c>
      <c r="M16" s="42">
        <f>+(M14/J14)*0.3</f>
        <v>0.1640625</v>
      </c>
      <c r="P16" s="30"/>
    </row>
    <row r="17" spans="1:16" ht="15" customHeight="1" x14ac:dyDescent="0.2">
      <c r="A17" s="6" t="s">
        <v>38</v>
      </c>
      <c r="B17" s="35">
        <f>SUM(B18:B20)</f>
        <v>7</v>
      </c>
      <c r="C17" s="35">
        <f>SUM(C18:C20)</f>
        <v>0</v>
      </c>
      <c r="D17" s="35">
        <f>SUM(D18:D20)</f>
        <v>0</v>
      </c>
      <c r="E17" s="35">
        <f>SUM(E18:E20)</f>
        <v>0</v>
      </c>
      <c r="F17" s="35">
        <v>565</v>
      </c>
      <c r="G17" s="35">
        <v>35</v>
      </c>
      <c r="H17" s="35">
        <v>64</v>
      </c>
      <c r="I17" s="35">
        <v>0</v>
      </c>
      <c r="J17" s="35">
        <v>810</v>
      </c>
      <c r="K17" s="35">
        <v>90</v>
      </c>
      <c r="L17" s="35">
        <v>119</v>
      </c>
      <c r="M17" s="35">
        <v>0</v>
      </c>
      <c r="P17" s="30"/>
    </row>
    <row r="18" spans="1:16" ht="15" customHeight="1" x14ac:dyDescent="0.2">
      <c r="A18" s="30" t="s">
        <v>448</v>
      </c>
      <c r="B18" s="35">
        <v>5</v>
      </c>
      <c r="P18" s="30"/>
    </row>
    <row r="19" spans="1:16" ht="15" customHeight="1" x14ac:dyDescent="0.2">
      <c r="A19" s="30" t="s">
        <v>39</v>
      </c>
      <c r="B19" s="40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P19" s="30"/>
    </row>
    <row r="20" spans="1:16" ht="15" customHeight="1" x14ac:dyDescent="0.2">
      <c r="A20" s="30" t="s">
        <v>393</v>
      </c>
      <c r="B20" s="40">
        <v>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P20" s="30"/>
    </row>
    <row r="21" spans="1:16" ht="15" customHeight="1" x14ac:dyDescent="0.2">
      <c r="A21" s="8" t="s">
        <v>13</v>
      </c>
      <c r="B21" s="43"/>
      <c r="C21" s="43">
        <f>+C17/B17</f>
        <v>0</v>
      </c>
      <c r="D21" s="43">
        <f>+D17/B17</f>
        <v>0</v>
      </c>
      <c r="E21" s="43">
        <f>+E17/B17</f>
        <v>0</v>
      </c>
      <c r="F21" s="43"/>
      <c r="G21" s="43">
        <f>+(G17/F17)*0.5</f>
        <v>3.0973451327433628E-2</v>
      </c>
      <c r="H21" s="43">
        <f>+(H17/F17)*0.5</f>
        <v>5.663716814159292E-2</v>
      </c>
      <c r="I21" s="43">
        <f>+(I17/F17)*0.5</f>
        <v>0</v>
      </c>
      <c r="J21" s="43"/>
      <c r="K21" s="43">
        <f>+(K17/J17)*0.3</f>
        <v>3.3333333333333333E-2</v>
      </c>
      <c r="L21" s="43">
        <f>+(L17/J17)*0.3</f>
        <v>4.4074074074074078E-2</v>
      </c>
      <c r="M21" s="43">
        <f>+(M17/J17)*0.3</f>
        <v>0</v>
      </c>
      <c r="P21" s="30"/>
    </row>
    <row r="22" spans="1:16" ht="15" customHeight="1" x14ac:dyDescent="0.2">
      <c r="A22" s="3" t="s">
        <v>164</v>
      </c>
      <c r="B22" s="40">
        <f>SUM(B23:B24)</f>
        <v>2</v>
      </c>
      <c r="C22" s="40">
        <f t="shared" ref="C22:E22" si="0">SUM(C23:C24)</f>
        <v>0</v>
      </c>
      <c r="D22" s="40">
        <f t="shared" si="0"/>
        <v>0</v>
      </c>
      <c r="E22" s="40">
        <f t="shared" si="0"/>
        <v>1</v>
      </c>
      <c r="F22" s="40">
        <v>50</v>
      </c>
      <c r="G22" s="40">
        <v>25</v>
      </c>
      <c r="H22" s="40">
        <v>25</v>
      </c>
      <c r="I22" s="40">
        <v>0</v>
      </c>
      <c r="J22" s="40">
        <v>60</v>
      </c>
      <c r="K22" s="40">
        <v>25</v>
      </c>
      <c r="L22" s="40">
        <v>25</v>
      </c>
      <c r="M22" s="40">
        <v>0</v>
      </c>
      <c r="P22" s="30"/>
    </row>
    <row r="23" spans="1:16" ht="15" customHeight="1" x14ac:dyDescent="0.2">
      <c r="A23" s="30" t="s">
        <v>300</v>
      </c>
      <c r="B23" s="40">
        <v>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P23" s="30"/>
    </row>
    <row r="24" spans="1:16" ht="15" customHeight="1" x14ac:dyDescent="0.2">
      <c r="A24" s="30" t="s">
        <v>297</v>
      </c>
      <c r="B24" s="40">
        <v>1</v>
      </c>
      <c r="C24" s="40"/>
      <c r="D24" s="40"/>
      <c r="E24" s="40">
        <v>1</v>
      </c>
      <c r="F24" s="40"/>
      <c r="G24" s="40"/>
      <c r="H24" s="40"/>
      <c r="I24" s="40"/>
      <c r="J24" s="40"/>
      <c r="K24" s="40"/>
      <c r="L24" s="40"/>
      <c r="M24" s="40"/>
      <c r="P24" s="30"/>
    </row>
    <row r="25" spans="1:16" ht="15" customHeight="1" x14ac:dyDescent="0.2">
      <c r="A25" s="8" t="s">
        <v>13</v>
      </c>
      <c r="B25" s="41"/>
      <c r="C25" s="42">
        <f>+C22/B22</f>
        <v>0</v>
      </c>
      <c r="D25" s="42">
        <f>+D22/B22</f>
        <v>0</v>
      </c>
      <c r="E25" s="42">
        <f>+E22/B22</f>
        <v>0.5</v>
      </c>
      <c r="F25" s="41"/>
      <c r="G25" s="42">
        <f>(G22/F22)*0.5</f>
        <v>0.25</v>
      </c>
      <c r="H25" s="42">
        <f>(H22/F22)*0.5</f>
        <v>0.25</v>
      </c>
      <c r="I25" s="42">
        <f>+(I22/F22)*0.5</f>
        <v>0</v>
      </c>
      <c r="J25" s="41"/>
      <c r="K25" s="42">
        <f>+(K22/J22)*0.3</f>
        <v>0.125</v>
      </c>
      <c r="L25" s="42">
        <f>+(L22/J22)*0.3</f>
        <v>0.125</v>
      </c>
      <c r="M25" s="42">
        <f>+(M22/J22)*0.3</f>
        <v>0</v>
      </c>
      <c r="P25" s="30"/>
    </row>
    <row r="26" spans="1:16" ht="15" customHeight="1" x14ac:dyDescent="0.2">
      <c r="A26" s="6" t="s">
        <v>165</v>
      </c>
      <c r="B26" s="35">
        <f>SUM(B27:B32)</f>
        <v>13</v>
      </c>
      <c r="C26" s="35">
        <f>SUM(C27:C32)</f>
        <v>7</v>
      </c>
      <c r="D26" s="35">
        <f>SUM(D27:D32)</f>
        <v>7</v>
      </c>
      <c r="E26" s="35">
        <f>SUM(E27:E32)</f>
        <v>0</v>
      </c>
      <c r="F26" s="35">
        <v>1485</v>
      </c>
      <c r="G26" s="35">
        <v>385</v>
      </c>
      <c r="H26" s="35">
        <v>903</v>
      </c>
      <c r="I26" s="35">
        <v>50</v>
      </c>
      <c r="J26" s="35">
        <v>1720</v>
      </c>
      <c r="K26" s="35">
        <v>385</v>
      </c>
      <c r="L26" s="35">
        <v>993</v>
      </c>
      <c r="M26" s="35">
        <v>70</v>
      </c>
      <c r="P26" s="30"/>
    </row>
    <row r="27" spans="1:16" ht="15" customHeight="1" x14ac:dyDescent="0.2">
      <c r="A27" s="30" t="s">
        <v>166</v>
      </c>
      <c r="B27" s="35">
        <v>1</v>
      </c>
      <c r="P27" s="30"/>
    </row>
    <row r="28" spans="1:16" ht="15" customHeight="1" x14ac:dyDescent="0.2">
      <c r="A28" s="30" t="s">
        <v>271</v>
      </c>
      <c r="B28" s="35">
        <v>6</v>
      </c>
      <c r="C28" s="35">
        <v>5</v>
      </c>
      <c r="D28" s="35">
        <v>5</v>
      </c>
      <c r="P28" s="30"/>
    </row>
    <row r="29" spans="1:16" ht="15" customHeight="1" x14ac:dyDescent="0.2">
      <c r="A29" s="30" t="s">
        <v>532</v>
      </c>
      <c r="B29" s="35">
        <v>1</v>
      </c>
      <c r="P29" s="30"/>
    </row>
    <row r="30" spans="1:16" ht="15" customHeight="1" x14ac:dyDescent="0.2">
      <c r="A30" s="30" t="s">
        <v>449</v>
      </c>
      <c r="B30" s="35">
        <v>1</v>
      </c>
      <c r="P30" s="30"/>
    </row>
    <row r="31" spans="1:16" ht="15" customHeight="1" x14ac:dyDescent="0.2">
      <c r="A31" s="30" t="s">
        <v>527</v>
      </c>
      <c r="B31" s="35">
        <v>1</v>
      </c>
      <c r="P31" s="30"/>
    </row>
    <row r="32" spans="1:16" ht="15" customHeight="1" x14ac:dyDescent="0.2">
      <c r="A32" s="30" t="s">
        <v>167</v>
      </c>
      <c r="B32" s="35">
        <v>3</v>
      </c>
      <c r="C32" s="35">
        <v>2</v>
      </c>
      <c r="D32" s="35">
        <v>2</v>
      </c>
      <c r="P32" s="30"/>
    </row>
    <row r="33" spans="1:16" ht="15" customHeight="1" x14ac:dyDescent="0.2">
      <c r="A33" s="8" t="s">
        <v>13</v>
      </c>
      <c r="B33" s="43"/>
      <c r="C33" s="43">
        <f>+C26/B26</f>
        <v>0.53846153846153844</v>
      </c>
      <c r="D33" s="43">
        <f>+D26/B26</f>
        <v>0.53846153846153844</v>
      </c>
      <c r="E33" s="43">
        <f>+E26/B26</f>
        <v>0</v>
      </c>
      <c r="F33" s="43"/>
      <c r="G33" s="43">
        <f>+(G26/F26)*0.5</f>
        <v>0.12962962962962962</v>
      </c>
      <c r="H33" s="43">
        <f>+(H26/F26)*0.5</f>
        <v>0.30404040404040406</v>
      </c>
      <c r="I33" s="43">
        <f>+(I26/F26)*0.5</f>
        <v>1.6835016835016835E-2</v>
      </c>
      <c r="J33" s="43"/>
      <c r="K33" s="43">
        <f>+(K26/J26)*0.3</f>
        <v>6.7151162790697674E-2</v>
      </c>
      <c r="L33" s="43">
        <f>+(L26/J26)*0.3</f>
        <v>0.17319767441860465</v>
      </c>
      <c r="M33" s="43">
        <f>+(M26/J26)*0.3</f>
        <v>1.2209302325581395E-2</v>
      </c>
      <c r="P33" s="30"/>
    </row>
    <row r="34" spans="1:16" ht="15" customHeight="1" x14ac:dyDescent="0.2">
      <c r="A34" s="12" t="s">
        <v>180</v>
      </c>
      <c r="B34" s="35">
        <f>SUM(B35:B38)</f>
        <v>8</v>
      </c>
      <c r="C34" s="35">
        <f>SUM(C35:C38)</f>
        <v>0</v>
      </c>
      <c r="D34" s="35">
        <f>SUM(D35:D38)</f>
        <v>0</v>
      </c>
      <c r="E34" s="35">
        <f>SUM(E35:E38)</f>
        <v>0</v>
      </c>
      <c r="F34" s="40">
        <v>545</v>
      </c>
      <c r="G34" s="40">
        <v>35</v>
      </c>
      <c r="H34" s="40">
        <v>60</v>
      </c>
      <c r="I34" s="40">
        <v>0</v>
      </c>
      <c r="J34" s="40">
        <v>625</v>
      </c>
      <c r="K34" s="40">
        <v>75</v>
      </c>
      <c r="L34" s="40">
        <v>114</v>
      </c>
      <c r="M34" s="40">
        <v>10</v>
      </c>
      <c r="P34" s="30"/>
    </row>
    <row r="35" spans="1:16" ht="15" customHeight="1" x14ac:dyDescent="0.2">
      <c r="A35" s="30" t="s">
        <v>168</v>
      </c>
      <c r="B35" s="35">
        <v>5</v>
      </c>
      <c r="F35" s="40"/>
      <c r="G35" s="40"/>
      <c r="H35" s="40"/>
      <c r="I35" s="40"/>
      <c r="J35" s="40"/>
      <c r="K35" s="40"/>
      <c r="L35" s="40"/>
      <c r="M35" s="40"/>
      <c r="P35" s="30"/>
    </row>
    <row r="36" spans="1:16" ht="15" customHeight="1" x14ac:dyDescent="0.2">
      <c r="A36" s="30" t="s">
        <v>232</v>
      </c>
      <c r="B36" s="35">
        <v>1</v>
      </c>
      <c r="F36" s="40"/>
      <c r="G36" s="40"/>
      <c r="H36" s="40"/>
      <c r="I36" s="40"/>
      <c r="J36" s="40"/>
      <c r="K36" s="40"/>
      <c r="L36" s="40"/>
      <c r="M36" s="40"/>
      <c r="P36" s="30"/>
    </row>
    <row r="37" spans="1:16" ht="15" customHeight="1" x14ac:dyDescent="0.2">
      <c r="A37" s="30" t="s">
        <v>169</v>
      </c>
      <c r="B37" s="35">
        <v>1</v>
      </c>
      <c r="F37" s="40"/>
      <c r="G37" s="40"/>
      <c r="H37" s="40"/>
      <c r="I37" s="40"/>
      <c r="J37" s="40"/>
      <c r="K37" s="40"/>
      <c r="L37" s="40"/>
      <c r="M37" s="40"/>
      <c r="P37" s="30"/>
    </row>
    <row r="38" spans="1:16" ht="15" customHeight="1" x14ac:dyDescent="0.2">
      <c r="A38" s="30" t="s">
        <v>298</v>
      </c>
      <c r="B38" s="35">
        <v>1</v>
      </c>
      <c r="F38" s="40"/>
      <c r="G38" s="40"/>
      <c r="H38" s="40"/>
      <c r="I38" s="40"/>
      <c r="J38" s="40"/>
      <c r="K38" s="40"/>
      <c r="L38" s="40"/>
      <c r="M38" s="40"/>
      <c r="P38" s="30"/>
    </row>
    <row r="39" spans="1:16" ht="15" customHeight="1" x14ac:dyDescent="0.2">
      <c r="A39" s="8" t="s">
        <v>13</v>
      </c>
      <c r="B39" s="42"/>
      <c r="C39" s="42">
        <f>+C34/B34</f>
        <v>0</v>
      </c>
      <c r="D39" s="42">
        <f>+D34/B34</f>
        <v>0</v>
      </c>
      <c r="E39" s="42">
        <f>+E34/B34</f>
        <v>0</v>
      </c>
      <c r="F39" s="42"/>
      <c r="G39" s="42">
        <f>+(G34/F34)*0.5</f>
        <v>3.2110091743119268E-2</v>
      </c>
      <c r="H39" s="42">
        <f>+(H34/F34)*0.5</f>
        <v>5.5045871559633031E-2</v>
      </c>
      <c r="I39" s="42">
        <f>+(I34/F34)*0.5</f>
        <v>0</v>
      </c>
      <c r="J39" s="42"/>
      <c r="K39" s="42">
        <f>+(K34/J34)*0.3</f>
        <v>3.5999999999999997E-2</v>
      </c>
      <c r="L39" s="42">
        <f>+(L34/J34)*0.3</f>
        <v>5.4719999999999998E-2</v>
      </c>
      <c r="M39" s="42">
        <f>+(M34/J34)*0.3</f>
        <v>4.7999999999999996E-3</v>
      </c>
      <c r="P39" s="30"/>
    </row>
    <row r="40" spans="1:16" ht="15" customHeight="1" x14ac:dyDescent="0.2">
      <c r="A40" s="12" t="s">
        <v>41</v>
      </c>
      <c r="B40" s="35">
        <f>SUM(B41:B41)</f>
        <v>2</v>
      </c>
      <c r="C40" s="35">
        <f>SUM(C41:C41)</f>
        <v>0</v>
      </c>
      <c r="D40" s="35">
        <f>SUM(D41:D41)</f>
        <v>0</v>
      </c>
      <c r="E40" s="35">
        <f>SUM(E41:E41)</f>
        <v>0</v>
      </c>
      <c r="F40" s="40">
        <v>25</v>
      </c>
      <c r="G40" s="40">
        <v>0</v>
      </c>
      <c r="H40" s="40">
        <v>0</v>
      </c>
      <c r="I40" s="40">
        <v>0</v>
      </c>
      <c r="J40" s="40">
        <v>80</v>
      </c>
      <c r="K40" s="40">
        <v>55</v>
      </c>
      <c r="L40" s="40">
        <v>55</v>
      </c>
      <c r="M40" s="40">
        <v>0</v>
      </c>
      <c r="P40" s="30"/>
    </row>
    <row r="41" spans="1:16" ht="15" customHeight="1" x14ac:dyDescent="0.2">
      <c r="A41" s="30" t="s">
        <v>354</v>
      </c>
      <c r="B41" s="35">
        <v>2</v>
      </c>
      <c r="F41" s="40"/>
      <c r="G41" s="40"/>
      <c r="H41" s="40"/>
      <c r="I41" s="40"/>
      <c r="J41" s="40"/>
      <c r="K41" s="40"/>
      <c r="L41" s="40"/>
      <c r="M41" s="40"/>
      <c r="P41" s="30"/>
    </row>
    <row r="42" spans="1:16" ht="15" customHeight="1" x14ac:dyDescent="0.2">
      <c r="A42" s="8" t="s">
        <v>13</v>
      </c>
      <c r="B42" s="42"/>
      <c r="C42" s="42">
        <f>+C40/B40</f>
        <v>0</v>
      </c>
      <c r="D42" s="42">
        <f>+D40/B40</f>
        <v>0</v>
      </c>
      <c r="E42" s="42">
        <f>+E40/B40</f>
        <v>0</v>
      </c>
      <c r="F42" s="42"/>
      <c r="G42" s="42">
        <f>+(G40/F40)*0.5</f>
        <v>0</v>
      </c>
      <c r="H42" s="42">
        <f>+(H40/F40)*0.5</f>
        <v>0</v>
      </c>
      <c r="I42" s="42">
        <f>+(I40/F40)*0.5</f>
        <v>0</v>
      </c>
      <c r="J42" s="42"/>
      <c r="K42" s="42">
        <f>+(K40/J40)*0.3</f>
        <v>0.20624999999999999</v>
      </c>
      <c r="L42" s="42">
        <f>+(L40/J40)*0.3</f>
        <v>0.20624999999999999</v>
      </c>
      <c r="M42" s="42">
        <f>+(M40/J40)*0.3</f>
        <v>0</v>
      </c>
      <c r="P42" s="30"/>
    </row>
    <row r="43" spans="1:16" ht="15" customHeight="1" x14ac:dyDescent="0.2">
      <c r="A43" s="12" t="s">
        <v>40</v>
      </c>
      <c r="B43" s="40">
        <f>SUM(B44:B44)</f>
        <v>3</v>
      </c>
      <c r="C43" s="40">
        <f>SUM(C44:C44)</f>
        <v>2</v>
      </c>
      <c r="D43" s="40">
        <f>SUM(D44:D44)</f>
        <v>2</v>
      </c>
      <c r="E43" s="40">
        <f>SUM(E44:E44)</f>
        <v>0</v>
      </c>
      <c r="F43" s="40">
        <v>650</v>
      </c>
      <c r="G43" s="40">
        <v>45</v>
      </c>
      <c r="H43" s="40">
        <v>159</v>
      </c>
      <c r="I43" s="40">
        <v>20</v>
      </c>
      <c r="J43" s="40">
        <v>785</v>
      </c>
      <c r="K43" s="40">
        <v>45</v>
      </c>
      <c r="L43" s="40">
        <v>229</v>
      </c>
      <c r="M43" s="40">
        <v>40</v>
      </c>
      <c r="P43" s="30"/>
    </row>
    <row r="44" spans="1:16" ht="15" customHeight="1" x14ac:dyDescent="0.2">
      <c r="A44" s="30" t="s">
        <v>172</v>
      </c>
      <c r="B44" s="40">
        <v>3</v>
      </c>
      <c r="C44" s="40">
        <v>2</v>
      </c>
      <c r="D44" s="40">
        <v>2</v>
      </c>
      <c r="E44" s="40"/>
      <c r="F44" s="40"/>
      <c r="G44" s="40"/>
      <c r="H44" s="40"/>
      <c r="I44" s="40"/>
      <c r="J44" s="40"/>
      <c r="K44" s="40"/>
      <c r="L44" s="40"/>
      <c r="M44" s="40"/>
    </row>
    <row r="45" spans="1:16" ht="15" customHeight="1" x14ac:dyDescent="0.2">
      <c r="A45" s="8" t="s">
        <v>13</v>
      </c>
      <c r="B45" s="42"/>
      <c r="C45" s="42">
        <f>+C43/B43</f>
        <v>0.66666666666666663</v>
      </c>
      <c r="D45" s="42">
        <f>+D43/B43</f>
        <v>0.66666666666666663</v>
      </c>
      <c r="E45" s="42">
        <f>+E43/B43</f>
        <v>0</v>
      </c>
      <c r="F45" s="42"/>
      <c r="G45" s="42">
        <f>+(G43/F43)*0.5</f>
        <v>3.4615384615384617E-2</v>
      </c>
      <c r="H45" s="42">
        <f>+(H43/F43)*0.5</f>
        <v>0.12230769230769231</v>
      </c>
      <c r="I45" s="42">
        <f>+(I43/F43)*0.5</f>
        <v>1.5384615384615385E-2</v>
      </c>
      <c r="J45" s="42"/>
      <c r="K45" s="42">
        <f>+(K43/J43)*0.3</f>
        <v>1.7197452229299363E-2</v>
      </c>
      <c r="L45" s="42">
        <f>+(L43/J43)*0.3</f>
        <v>8.751592356687897E-2</v>
      </c>
      <c r="M45" s="42">
        <f>+(M43/J43)*0.3</f>
        <v>1.5286624203821656E-2</v>
      </c>
    </row>
    <row r="46" spans="1:16" ht="15" customHeight="1" x14ac:dyDescent="0.2">
      <c r="A46" s="12" t="s">
        <v>170</v>
      </c>
      <c r="B46" s="40">
        <f>SUM(B47:B53)</f>
        <v>12</v>
      </c>
      <c r="C46" s="40">
        <f t="shared" ref="C46:E46" si="1">SUM(C47:C53)</f>
        <v>2</v>
      </c>
      <c r="D46" s="40">
        <f t="shared" si="1"/>
        <v>2</v>
      </c>
      <c r="E46" s="40">
        <f t="shared" si="1"/>
        <v>0</v>
      </c>
      <c r="F46" s="40">
        <v>430</v>
      </c>
      <c r="G46" s="40">
        <v>25</v>
      </c>
      <c r="H46" s="40">
        <v>90</v>
      </c>
      <c r="I46" s="40">
        <v>35</v>
      </c>
      <c r="J46" s="40">
        <v>515</v>
      </c>
      <c r="K46" s="40">
        <v>85</v>
      </c>
      <c r="L46" s="40">
        <v>150</v>
      </c>
      <c r="M46" s="40">
        <v>35</v>
      </c>
    </row>
    <row r="47" spans="1:16" ht="15" customHeight="1" x14ac:dyDescent="0.2">
      <c r="A47" s="36" t="s">
        <v>325</v>
      </c>
      <c r="B47" s="40">
        <v>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6" ht="15" customHeight="1" x14ac:dyDescent="0.2">
      <c r="A48" s="30" t="s">
        <v>451</v>
      </c>
      <c r="B48" s="40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5" customHeight="1" x14ac:dyDescent="0.2">
      <c r="A49" s="30" t="s">
        <v>528</v>
      </c>
      <c r="B49" s="40">
        <v>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5" customHeight="1" x14ac:dyDescent="0.2">
      <c r="A50" s="30" t="s">
        <v>531</v>
      </c>
      <c r="B50" s="40">
        <v>1</v>
      </c>
      <c r="C50" s="40">
        <v>1</v>
      </c>
      <c r="D50" s="40">
        <v>1</v>
      </c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">
      <c r="A51" s="30" t="s">
        <v>193</v>
      </c>
      <c r="B51" s="40">
        <v>4</v>
      </c>
      <c r="C51" s="40">
        <v>1</v>
      </c>
      <c r="D51" s="40">
        <v>1</v>
      </c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">
      <c r="A52" s="30" t="s">
        <v>171</v>
      </c>
      <c r="B52" s="40">
        <v>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">
      <c r="A53" s="30" t="s">
        <v>396</v>
      </c>
      <c r="B53" s="40">
        <v>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">
      <c r="A54" s="8" t="s">
        <v>13</v>
      </c>
      <c r="B54" s="42"/>
      <c r="C54" s="42">
        <f>+C46/B46</f>
        <v>0.16666666666666666</v>
      </c>
      <c r="D54" s="42">
        <f>+D46/B46</f>
        <v>0.16666666666666666</v>
      </c>
      <c r="E54" s="42">
        <f>+E46/B46</f>
        <v>0</v>
      </c>
      <c r="F54" s="42"/>
      <c r="G54" s="42">
        <f>+(G46/F46)*0.5</f>
        <v>2.9069767441860465E-2</v>
      </c>
      <c r="H54" s="42">
        <f>+(H46/F46)*0.5</f>
        <v>0.10465116279069768</v>
      </c>
      <c r="I54" s="42">
        <f>+(I46/F46)*0.5</f>
        <v>4.0697674418604654E-2</v>
      </c>
      <c r="J54" s="42"/>
      <c r="K54" s="42">
        <f>+(K46/J46)*0.3</f>
        <v>4.9514563106796118E-2</v>
      </c>
      <c r="L54" s="42">
        <f>+(L46/J46)*0.3</f>
        <v>8.7378640776699018E-2</v>
      </c>
      <c r="M54" s="42">
        <f>+(M46/J46)*0.3</f>
        <v>2.0388349514563104E-2</v>
      </c>
    </row>
    <row r="55" spans="1:13" ht="15" customHeight="1" x14ac:dyDescent="0.2">
      <c r="A55" s="12" t="s">
        <v>173</v>
      </c>
      <c r="B55" s="40">
        <f>SUM(B56:B58)</f>
        <v>3</v>
      </c>
      <c r="C55" s="40">
        <f>SUM(C57:C57)</f>
        <v>0</v>
      </c>
      <c r="D55" s="40">
        <f>SUM(D57:D57)</f>
        <v>0</v>
      </c>
      <c r="E55" s="40">
        <f>SUM(E57:E57)</f>
        <v>0</v>
      </c>
      <c r="F55" s="40">
        <v>725</v>
      </c>
      <c r="G55" s="40">
        <v>60</v>
      </c>
      <c r="H55" s="40">
        <v>75</v>
      </c>
      <c r="I55" s="40">
        <v>0</v>
      </c>
      <c r="J55" s="40">
        <v>970</v>
      </c>
      <c r="K55" s="40">
        <v>64</v>
      </c>
      <c r="L55" s="40">
        <v>79</v>
      </c>
      <c r="M55" s="40">
        <v>10</v>
      </c>
    </row>
    <row r="56" spans="1:13" ht="15" customHeight="1" x14ac:dyDescent="0.2">
      <c r="A56" s="30" t="s">
        <v>452</v>
      </c>
      <c r="B56" s="40">
        <v>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">
      <c r="A57" s="30" t="s">
        <v>272</v>
      </c>
      <c r="B57" s="40">
        <v>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">
      <c r="A58" s="30" t="s">
        <v>450</v>
      </c>
      <c r="B58" s="40">
        <v>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5" customHeight="1" x14ac:dyDescent="0.2">
      <c r="A59" s="8" t="s">
        <v>13</v>
      </c>
      <c r="B59" s="43"/>
      <c r="C59" s="43">
        <f>+C55/B55</f>
        <v>0</v>
      </c>
      <c r="D59" s="43">
        <f>+D55/B55</f>
        <v>0</v>
      </c>
      <c r="E59" s="43">
        <f>+E55/B55</f>
        <v>0</v>
      </c>
      <c r="F59" s="43"/>
      <c r="G59" s="43">
        <f>+(G55/F55)*0.5</f>
        <v>4.1379310344827586E-2</v>
      </c>
      <c r="H59" s="43">
        <f>+(H55/F55)*0.5</f>
        <v>5.1724137931034482E-2</v>
      </c>
      <c r="I59" s="43">
        <f>+(I55/F55)*0.5</f>
        <v>0</v>
      </c>
      <c r="J59" s="43"/>
      <c r="K59" s="43">
        <f>+(K55/J55)*0.3</f>
        <v>1.9793814432989689E-2</v>
      </c>
      <c r="L59" s="43">
        <f>+(L55/J55)*0.3</f>
        <v>2.4432989690721649E-2</v>
      </c>
      <c r="M59" s="43">
        <f>+(M55/J55)*0.3</f>
        <v>3.092783505154639E-3</v>
      </c>
    </row>
    <row r="60" spans="1:13" ht="15" customHeight="1" x14ac:dyDescent="0.2">
      <c r="A60" s="12" t="s">
        <v>174</v>
      </c>
      <c r="B60" s="40">
        <f>SUM(B61:B66)</f>
        <v>14</v>
      </c>
      <c r="C60" s="40">
        <f>SUM(C61:C66)</f>
        <v>1</v>
      </c>
      <c r="D60" s="40">
        <f>SUM(D61:D66)</f>
        <v>3</v>
      </c>
      <c r="E60" s="40">
        <f>SUM(E61:E66)</f>
        <v>3</v>
      </c>
      <c r="F60" s="40">
        <v>760</v>
      </c>
      <c r="G60" s="40">
        <v>215</v>
      </c>
      <c r="H60" s="40">
        <v>225</v>
      </c>
      <c r="I60" s="40">
        <v>40</v>
      </c>
      <c r="J60" s="40">
        <v>810</v>
      </c>
      <c r="K60" s="40">
        <v>215</v>
      </c>
      <c r="L60" s="40">
        <v>225</v>
      </c>
      <c r="M60" s="40">
        <v>40</v>
      </c>
    </row>
    <row r="61" spans="1:13" ht="15" customHeight="1" x14ac:dyDescent="0.2">
      <c r="A61" s="30" t="s">
        <v>47</v>
      </c>
      <c r="B61" s="40">
        <v>5</v>
      </c>
      <c r="C61" s="40"/>
      <c r="D61" s="40">
        <v>1</v>
      </c>
      <c r="E61" s="40">
        <v>2</v>
      </c>
      <c r="F61" s="40"/>
      <c r="G61" s="40"/>
      <c r="H61" s="40"/>
      <c r="I61" s="40"/>
      <c r="J61" s="40"/>
      <c r="K61" s="40"/>
      <c r="L61" s="40"/>
      <c r="M61" s="40"/>
    </row>
    <row r="62" spans="1:13" ht="15" customHeight="1" x14ac:dyDescent="0.2">
      <c r="A62" s="30" t="s">
        <v>394</v>
      </c>
      <c r="B62" s="40">
        <v>2</v>
      </c>
      <c r="C62" s="40"/>
      <c r="D62" s="40">
        <v>1</v>
      </c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 customHeight="1" x14ac:dyDescent="0.2">
      <c r="A63" s="30" t="s">
        <v>395</v>
      </c>
      <c r="B63" s="40">
        <v>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 customHeight="1" x14ac:dyDescent="0.2">
      <c r="A64" s="30" t="s">
        <v>529</v>
      </c>
      <c r="B64" s="35">
        <v>1</v>
      </c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">
      <c r="A65" s="30" t="s">
        <v>530</v>
      </c>
      <c r="B65" s="40">
        <v>1</v>
      </c>
      <c r="C65" s="40">
        <v>1</v>
      </c>
      <c r="D65" s="40">
        <v>1</v>
      </c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">
      <c r="A66" s="30" t="s">
        <v>175</v>
      </c>
      <c r="B66" s="40">
        <v>4</v>
      </c>
      <c r="C66" s="40"/>
      <c r="D66" s="40"/>
      <c r="E66" s="40">
        <v>1</v>
      </c>
      <c r="F66" s="40"/>
      <c r="G66" s="40"/>
      <c r="H66" s="40"/>
      <c r="I66" s="40"/>
      <c r="J66" s="40"/>
      <c r="K66" s="40"/>
      <c r="L66" s="40"/>
      <c r="M66" s="40"/>
    </row>
    <row r="67" spans="1:13" ht="15" customHeight="1" x14ac:dyDescent="0.2">
      <c r="A67" s="8" t="s">
        <v>13</v>
      </c>
      <c r="B67" s="42"/>
      <c r="C67" s="42">
        <f>+C60/B60</f>
        <v>7.1428571428571425E-2</v>
      </c>
      <c r="D67" s="42">
        <f>+D60/B60</f>
        <v>0.21428571428571427</v>
      </c>
      <c r="E67" s="42">
        <f>+E60/B60</f>
        <v>0.21428571428571427</v>
      </c>
      <c r="F67" s="42"/>
      <c r="G67" s="42">
        <f>+(G60/F60)*0.5</f>
        <v>0.14144736842105263</v>
      </c>
      <c r="H67" s="42">
        <f>+(H60/F60)*0.5</f>
        <v>0.14802631578947367</v>
      </c>
      <c r="I67" s="42">
        <f>+(I60/F60)*0.5</f>
        <v>2.6315789473684209E-2</v>
      </c>
      <c r="J67" s="42"/>
      <c r="K67" s="42">
        <f>+(K60/J60)*0.3</f>
        <v>7.9629629629629634E-2</v>
      </c>
      <c r="L67" s="42">
        <f>+(L60/J60)*0.3</f>
        <v>8.3333333333333329E-2</v>
      </c>
      <c r="M67" s="42">
        <f>+(M60/J60)*0.3</f>
        <v>1.4814814814814814E-2</v>
      </c>
    </row>
    <row r="68" spans="1:13" ht="15" customHeight="1" x14ac:dyDescent="0.2">
      <c r="A68" s="38" t="s">
        <v>12</v>
      </c>
      <c r="B68" s="48">
        <f>SUM(B60,B55,B46,B43,B40,B34,B26,B22,B17,B14,B11,B7)</f>
        <v>72</v>
      </c>
      <c r="C68" s="40">
        <f t="shared" ref="C68:M68" si="2">+C7+C11+C14+C17+C22+C26+C34+C40+C43+C46+C55+C60</f>
        <v>12</v>
      </c>
      <c r="D68" s="40">
        <f t="shared" si="2"/>
        <v>14</v>
      </c>
      <c r="E68" s="40">
        <f t="shared" si="2"/>
        <v>4</v>
      </c>
      <c r="F68" s="40">
        <f t="shared" si="2"/>
        <v>7770</v>
      </c>
      <c r="G68" s="40">
        <f t="shared" si="2"/>
        <v>1200</v>
      </c>
      <c r="H68" s="40">
        <f t="shared" si="2"/>
        <v>2275</v>
      </c>
      <c r="I68" s="40">
        <f t="shared" si="2"/>
        <v>335</v>
      </c>
      <c r="J68" s="40">
        <f t="shared" si="2"/>
        <v>9545</v>
      </c>
      <c r="K68" s="40">
        <f t="shared" si="2"/>
        <v>1499</v>
      </c>
      <c r="L68" s="40">
        <f t="shared" si="2"/>
        <v>2843</v>
      </c>
      <c r="M68" s="40">
        <f t="shared" si="2"/>
        <v>460</v>
      </c>
    </row>
    <row r="69" spans="1:13" ht="15" customHeight="1" x14ac:dyDescent="0.2">
      <c r="A69" s="8" t="s">
        <v>13</v>
      </c>
      <c r="B69" s="43"/>
      <c r="C69" s="43">
        <f>+C68/B68</f>
        <v>0.16666666666666666</v>
      </c>
      <c r="D69" s="43">
        <f>+D68/B68</f>
        <v>0.19444444444444445</v>
      </c>
      <c r="E69" s="43">
        <f>+E68/B68</f>
        <v>5.5555555555555552E-2</v>
      </c>
      <c r="F69" s="43"/>
      <c r="G69" s="43">
        <f>+(G68/F68)*0.5</f>
        <v>7.7220077220077218E-2</v>
      </c>
      <c r="H69" s="43">
        <f>+(H68/F68)*0.5</f>
        <v>0.1463963963963964</v>
      </c>
      <c r="I69" s="43">
        <f>+(I68/F68)*0.5</f>
        <v>2.1557271557271558E-2</v>
      </c>
      <c r="J69" s="43"/>
      <c r="K69" s="43">
        <f>+(K68/J68)*0.3</f>
        <v>4.7113672079622838E-2</v>
      </c>
      <c r="L69" s="43">
        <f>+(L68/J68)*0.3</f>
        <v>8.9355683603981134E-2</v>
      </c>
      <c r="M69" s="43">
        <f>+(M68/J68)*0.3</f>
        <v>1.4457831325301205E-2</v>
      </c>
    </row>
    <row r="72" spans="1:13" ht="15" customHeight="1" x14ac:dyDescent="0.2">
      <c r="A72" s="38" t="s">
        <v>14</v>
      </c>
      <c r="B72" s="38" t="s">
        <v>3</v>
      </c>
      <c r="C72" s="38" t="s">
        <v>56</v>
      </c>
      <c r="D72" s="38" t="s">
        <v>4</v>
      </c>
    </row>
    <row r="74" spans="1:13" ht="15" customHeight="1" x14ac:dyDescent="0.2">
      <c r="A74" s="35" t="s">
        <v>117</v>
      </c>
      <c r="B74" s="44">
        <f>+G69</f>
        <v>7.7220077220077218E-2</v>
      </c>
      <c r="C74" s="44">
        <f>+H69</f>
        <v>0.1463963963963964</v>
      </c>
      <c r="D74" s="44">
        <f>+I69</f>
        <v>2.1557271557271558E-2</v>
      </c>
    </row>
    <row r="75" spans="1:13" ht="15" customHeight="1" x14ac:dyDescent="0.2">
      <c r="A75" s="35" t="s">
        <v>42</v>
      </c>
      <c r="B75" s="44">
        <f>+K69</f>
        <v>4.7113672079622838E-2</v>
      </c>
      <c r="C75" s="44">
        <f>+L69</f>
        <v>8.9355683603981134E-2</v>
      </c>
      <c r="D75" s="44">
        <f>+M69</f>
        <v>1.4457831325301205E-2</v>
      </c>
    </row>
    <row r="76" spans="1:13" ht="15" customHeight="1" x14ac:dyDescent="0.2">
      <c r="A76" s="35" t="s">
        <v>21</v>
      </c>
      <c r="B76" s="51">
        <v>3.2899999999999999E-2</v>
      </c>
      <c r="C76" s="44">
        <v>3.8899999999999997E-2</v>
      </c>
      <c r="D76" s="44">
        <v>2.6499999999999999E-2</v>
      </c>
    </row>
    <row r="77" spans="1:13" ht="15" customHeight="1" x14ac:dyDescent="0.2">
      <c r="A77" s="45" t="s">
        <v>12</v>
      </c>
      <c r="B77" s="43">
        <f>SUM(B74:B76)</f>
        <v>0.15723374929970008</v>
      </c>
      <c r="C77" s="43">
        <f>SUM(C74:C76)</f>
        <v>0.27465208000037755</v>
      </c>
      <c r="D77" s="43">
        <f>SUM(D74:D76)</f>
        <v>6.2515102882572768E-2</v>
      </c>
    </row>
  </sheetData>
  <sortState ref="P9:P42">
    <sortCondition ref="P42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orientation="landscape" r:id="rId1"/>
  <headerFooter alignWithMargins="0">
    <oddHeader xml:space="preserve">&amp;C&amp;"Times New Roman,Bold"&amp;11AVAILABILITY ANALYSIS - 08/31/2016
</oddHeader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5" zoomScaleNormal="100" workbookViewId="0">
      <selection activeCell="G57" sqref="G57"/>
    </sheetView>
  </sheetViews>
  <sheetFormatPr defaultColWidth="9.33203125" defaultRowHeight="15" customHeight="1" x14ac:dyDescent="0.2"/>
  <cols>
    <col min="1" max="1" width="41.83203125" style="35" customWidth="1"/>
    <col min="2" max="2" width="8.33203125" style="35" customWidth="1"/>
    <col min="3" max="3" width="10.1640625" style="35" bestFit="1" customWidth="1"/>
    <col min="4" max="4" width="9.83203125" style="35" customWidth="1"/>
    <col min="5" max="5" width="10.33203125" style="35" bestFit="1" customWidth="1"/>
    <col min="6" max="6" width="11.83203125" style="35" bestFit="1" customWidth="1"/>
    <col min="7" max="7" width="9.6640625" style="35" bestFit="1" customWidth="1"/>
    <col min="8" max="8" width="10.5" style="35" bestFit="1" customWidth="1"/>
    <col min="9" max="9" width="11.5" style="35" customWidth="1"/>
    <col min="10" max="10" width="9" style="35" bestFit="1" customWidth="1"/>
    <col min="11" max="11" width="8.33203125" style="35" customWidth="1"/>
    <col min="12" max="13" width="9.6640625" style="35" bestFit="1" customWidth="1"/>
    <col min="14" max="16384" width="9.33203125" style="35"/>
  </cols>
  <sheetData>
    <row r="1" spans="1:13" ht="15" customHeight="1" x14ac:dyDescent="0.2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2</v>
      </c>
      <c r="G5" s="62"/>
      <c r="H5" s="62"/>
      <c r="I5" s="62"/>
      <c r="J5" s="62" t="s">
        <v>5</v>
      </c>
      <c r="K5" s="62"/>
      <c r="L5" s="62"/>
      <c r="M5" s="62"/>
    </row>
    <row r="6" spans="1:13" s="39" customFormat="1" ht="15" customHeight="1" x14ac:dyDescent="0.2">
      <c r="A6" s="37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15" customHeight="1" x14ac:dyDescent="0.2">
      <c r="A7" s="3" t="s">
        <v>303</v>
      </c>
      <c r="B7" s="35">
        <f>SUM(B8:B11)</f>
        <v>7</v>
      </c>
      <c r="C7" s="35">
        <f>SUM(C8:C11)</f>
        <v>1</v>
      </c>
      <c r="D7" s="35">
        <f>SUM(D8:D11)</f>
        <v>1</v>
      </c>
      <c r="E7" s="35">
        <f>SUM(E8:E11)</f>
        <v>3</v>
      </c>
      <c r="F7" s="40">
        <v>1158885</v>
      </c>
      <c r="G7" s="40">
        <v>40045</v>
      </c>
      <c r="H7" s="40">
        <v>154150</v>
      </c>
      <c r="I7" s="40">
        <v>257150</v>
      </c>
      <c r="J7" s="40">
        <v>13240</v>
      </c>
      <c r="K7" s="40">
        <v>785</v>
      </c>
      <c r="L7" s="40">
        <v>1290</v>
      </c>
      <c r="M7" s="40">
        <v>3185</v>
      </c>
    </row>
    <row r="8" spans="1:13" ht="15" customHeight="1" x14ac:dyDescent="0.2">
      <c r="A8" s="30" t="s">
        <v>279</v>
      </c>
      <c r="B8" s="40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">
      <c r="A9" s="30" t="s">
        <v>234</v>
      </c>
      <c r="B9" s="40">
        <v>1</v>
      </c>
      <c r="C9" s="40"/>
      <c r="D9" s="40"/>
      <c r="E9" s="40">
        <v>1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">
      <c r="A10" s="30" t="s">
        <v>397</v>
      </c>
      <c r="B10" s="40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">
      <c r="A11" s="30" t="s">
        <v>239</v>
      </c>
      <c r="B11" s="40">
        <v>4</v>
      </c>
      <c r="C11" s="40">
        <v>1</v>
      </c>
      <c r="D11" s="40">
        <v>1</v>
      </c>
      <c r="E11" s="40">
        <v>2</v>
      </c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">
      <c r="A12" s="8" t="s">
        <v>13</v>
      </c>
      <c r="B12" s="41"/>
      <c r="C12" s="42">
        <f>+C7/B7</f>
        <v>0.14285714285714285</v>
      </c>
      <c r="D12" s="29">
        <f>+D7/B7</f>
        <v>0.14285714285714285</v>
      </c>
      <c r="E12" s="42">
        <f>+E7/B7</f>
        <v>0.42857142857142855</v>
      </c>
      <c r="F12" s="41"/>
      <c r="G12" s="42">
        <f>(G7/F7)*0.35</f>
        <v>1.2094168101235238E-2</v>
      </c>
      <c r="H12" s="42">
        <f>(H7/F7)*0.35</f>
        <v>4.6555525354111921E-2</v>
      </c>
      <c r="I12" s="42">
        <f>+(I7/F7)*0.35</f>
        <v>7.7663012291987563E-2</v>
      </c>
      <c r="J12" s="41"/>
      <c r="K12" s="42">
        <f>+(K7/J7)*0.35</f>
        <v>2.0751510574018125E-2</v>
      </c>
      <c r="L12" s="42">
        <f>+(L7/J7)*0.35</f>
        <v>3.4101208459214494E-2</v>
      </c>
      <c r="M12" s="42">
        <f>+(M7/J7)*0.35</f>
        <v>8.419561933534743E-2</v>
      </c>
    </row>
    <row r="13" spans="1:13" ht="15" customHeight="1" x14ac:dyDescent="0.2">
      <c r="A13" s="6" t="s">
        <v>130</v>
      </c>
      <c r="B13" s="35">
        <f>SUM(B14:B30)</f>
        <v>33</v>
      </c>
      <c r="C13" s="35">
        <f>SUM(C14:C30)</f>
        <v>2</v>
      </c>
      <c r="D13" s="35">
        <f>SUM(D14:D30)</f>
        <v>7</v>
      </c>
      <c r="E13" s="35">
        <f>SUM(E14:E30)</f>
        <v>7</v>
      </c>
      <c r="F13" s="35">
        <v>848645</v>
      </c>
      <c r="G13" s="35">
        <v>115625</v>
      </c>
      <c r="H13" s="35">
        <v>209815</v>
      </c>
      <c r="I13" s="35">
        <v>541165</v>
      </c>
      <c r="J13" s="35">
        <v>12400</v>
      </c>
      <c r="K13" s="35">
        <v>3550</v>
      </c>
      <c r="L13" s="35">
        <v>3729</v>
      </c>
      <c r="M13" s="35">
        <v>7675</v>
      </c>
    </row>
    <row r="14" spans="1:13" ht="15" customHeight="1" x14ac:dyDescent="0.2">
      <c r="A14" s="36" t="s">
        <v>221</v>
      </c>
      <c r="B14" s="40">
        <v>8</v>
      </c>
      <c r="C14" s="40">
        <v>1</v>
      </c>
      <c r="D14" s="40">
        <v>3</v>
      </c>
      <c r="E14" s="40">
        <v>3</v>
      </c>
      <c r="F14" s="40"/>
      <c r="G14" s="40"/>
      <c r="H14" s="40"/>
      <c r="I14" s="40"/>
      <c r="J14" s="40"/>
      <c r="K14" s="40"/>
      <c r="L14" s="40"/>
      <c r="M14" s="40"/>
    </row>
    <row r="15" spans="1:13" ht="15" customHeight="1" x14ac:dyDescent="0.2">
      <c r="A15" s="36" t="s">
        <v>220</v>
      </c>
      <c r="B15" s="40">
        <v>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">
      <c r="A16" s="30" t="s">
        <v>235</v>
      </c>
      <c r="B16" s="40">
        <v>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 customHeight="1" x14ac:dyDescent="0.2">
      <c r="A17" s="30" t="s">
        <v>398</v>
      </c>
      <c r="B17" s="40">
        <v>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">
      <c r="A18" s="30" t="s">
        <v>400</v>
      </c>
      <c r="B18" s="40">
        <v>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">
      <c r="A19" s="30" t="s">
        <v>157</v>
      </c>
      <c r="B19" s="40">
        <v>9</v>
      </c>
      <c r="C19" s="40"/>
      <c r="D19" s="40">
        <v>2</v>
      </c>
      <c r="E19" s="40">
        <v>3</v>
      </c>
      <c r="F19" s="40"/>
      <c r="G19" s="40"/>
      <c r="H19" s="40"/>
      <c r="I19" s="40"/>
      <c r="J19" s="40"/>
      <c r="K19" s="40"/>
      <c r="L19" s="40"/>
      <c r="M19" s="40"/>
    </row>
    <row r="20" spans="1:13" ht="15" customHeight="1" x14ac:dyDescent="0.2">
      <c r="A20" s="30" t="s">
        <v>158</v>
      </c>
      <c r="B20" s="40">
        <v>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5" customHeight="1" x14ac:dyDescent="0.2">
      <c r="A21" s="30" t="s">
        <v>233</v>
      </c>
      <c r="B21" s="40">
        <v>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5" customHeight="1" x14ac:dyDescent="0.2">
      <c r="A22" s="30" t="s">
        <v>218</v>
      </c>
      <c r="B22" s="40">
        <v>1</v>
      </c>
      <c r="C22" s="40"/>
      <c r="D22" s="40">
        <v>1</v>
      </c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5" customHeight="1" x14ac:dyDescent="0.2">
      <c r="A23" s="30" t="s">
        <v>358</v>
      </c>
      <c r="B23" s="40">
        <v>1</v>
      </c>
      <c r="C23" s="40"/>
      <c r="D23" s="40"/>
      <c r="E23" s="40">
        <v>1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">
      <c r="A24" s="30" t="s">
        <v>159</v>
      </c>
      <c r="B24" s="40">
        <v>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5" customHeight="1" x14ac:dyDescent="0.2">
      <c r="A25" s="30" t="s">
        <v>399</v>
      </c>
      <c r="B25" s="40">
        <v>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5" customHeight="1" x14ac:dyDescent="0.2">
      <c r="A26" s="30" t="s">
        <v>465</v>
      </c>
      <c r="B26" s="40">
        <v>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5" customHeight="1" x14ac:dyDescent="0.2">
      <c r="A27" s="30" t="s">
        <v>466</v>
      </c>
      <c r="B27" s="40">
        <v>1</v>
      </c>
      <c r="C27" s="40">
        <v>1</v>
      </c>
      <c r="D27" s="40">
        <v>1</v>
      </c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">
      <c r="A28" s="30" t="s">
        <v>401</v>
      </c>
      <c r="B28" s="40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">
      <c r="A29" s="30" t="s">
        <v>240</v>
      </c>
      <c r="B29" s="40">
        <v>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5" customHeight="1" x14ac:dyDescent="0.2">
      <c r="A30" s="30" t="s">
        <v>359</v>
      </c>
      <c r="B30" s="40">
        <v>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">
      <c r="A31" s="8" t="s">
        <v>13</v>
      </c>
      <c r="B31" s="43"/>
      <c r="C31" s="43">
        <f>+C13/B13</f>
        <v>6.0606060606060608E-2</v>
      </c>
      <c r="D31" s="43">
        <f>+D13/B13</f>
        <v>0.21212121212121213</v>
      </c>
      <c r="E31" s="43">
        <f>+E13/B13</f>
        <v>0.21212121212121213</v>
      </c>
      <c r="F31" s="43"/>
      <c r="G31" s="43">
        <f>+(G13/F13)*0.35</f>
        <v>4.7686311708664983E-2</v>
      </c>
      <c r="H31" s="43">
        <f>+(H13/F13)*0.35</f>
        <v>8.6532354518084706E-2</v>
      </c>
      <c r="I31" s="43">
        <f>+(I13/F13)*0.35</f>
        <v>0.22318843568276486</v>
      </c>
      <c r="J31" s="43"/>
      <c r="K31" s="43">
        <f>+(K13/J13)*0.35</f>
        <v>0.10020161290322581</v>
      </c>
      <c r="L31" s="43">
        <f>+(L13/J13)*0.35</f>
        <v>0.10525403225806451</v>
      </c>
      <c r="M31" s="43">
        <f>+(M13/J13)*0.35</f>
        <v>0.21663306451612901</v>
      </c>
    </row>
    <row r="32" spans="1:13" ht="15" customHeight="1" x14ac:dyDescent="0.2">
      <c r="A32" s="6" t="s">
        <v>7</v>
      </c>
      <c r="B32" s="35">
        <f>SUM(B33:B34)</f>
        <v>2</v>
      </c>
      <c r="C32" s="35">
        <f>SUM(C33:C34)</f>
        <v>1</v>
      </c>
      <c r="D32" s="35">
        <f>SUM(D33:D34)</f>
        <v>2</v>
      </c>
      <c r="E32" s="35">
        <f>SUM(E33:E34)</f>
        <v>0</v>
      </c>
      <c r="F32" s="35">
        <v>1108810</v>
      </c>
      <c r="G32" s="35">
        <v>88195</v>
      </c>
      <c r="H32" s="35">
        <v>261440</v>
      </c>
      <c r="I32" s="35">
        <v>596500</v>
      </c>
      <c r="J32" s="35">
        <v>14045</v>
      </c>
      <c r="K32" s="35">
        <v>2205</v>
      </c>
      <c r="L32" s="35">
        <v>2555</v>
      </c>
      <c r="M32" s="35">
        <v>8265</v>
      </c>
    </row>
    <row r="33" spans="1:13" ht="15" customHeight="1" x14ac:dyDescent="0.2">
      <c r="A33" s="30" t="s">
        <v>270</v>
      </c>
      <c r="B33" s="40">
        <v>1</v>
      </c>
      <c r="C33" s="40"/>
      <c r="D33" s="40">
        <v>1</v>
      </c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">
      <c r="A34" s="30" t="s">
        <v>332</v>
      </c>
      <c r="B34" s="40">
        <v>1</v>
      </c>
      <c r="C34" s="40">
        <v>1</v>
      </c>
      <c r="D34" s="40">
        <v>1</v>
      </c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">
      <c r="A35" s="8" t="s">
        <v>13</v>
      </c>
      <c r="B35" s="43"/>
      <c r="C35" s="43">
        <f>+C32/B32</f>
        <v>0.5</v>
      </c>
      <c r="D35" s="43">
        <f>+D32/B32</f>
        <v>1</v>
      </c>
      <c r="E35" s="43">
        <f>+E32/B32</f>
        <v>0</v>
      </c>
      <c r="F35" s="43"/>
      <c r="G35" s="43">
        <f>+(G32/F32)*0.35</f>
        <v>2.7839079734129378E-2</v>
      </c>
      <c r="H35" s="43">
        <f>+(H32/F32)*0.35</f>
        <v>8.2524508256599405E-2</v>
      </c>
      <c r="I35" s="43">
        <f>+(I32/F32)*0.35</f>
        <v>0.18828744329506408</v>
      </c>
      <c r="J35" s="43"/>
      <c r="K35" s="43">
        <f>+(K32/J32)*0.35</f>
        <v>5.4948380206479172E-2</v>
      </c>
      <c r="L35" s="43">
        <f>+(L32/J32)*0.35</f>
        <v>6.3670345318618718E-2</v>
      </c>
      <c r="M35" s="43">
        <f>+(M32/J32)*0.35</f>
        <v>0.20596297614809542</v>
      </c>
    </row>
    <row r="36" spans="1:13" ht="27.75" customHeight="1" x14ac:dyDescent="0.2">
      <c r="A36" s="25" t="s">
        <v>312</v>
      </c>
      <c r="B36" s="35">
        <f>B37</f>
        <v>1</v>
      </c>
      <c r="C36" s="35">
        <f>C37</f>
        <v>0</v>
      </c>
      <c r="D36" s="35">
        <f>D37</f>
        <v>0</v>
      </c>
      <c r="E36" s="35">
        <f>E37</f>
        <v>0</v>
      </c>
      <c r="F36" s="35">
        <v>1600</v>
      </c>
      <c r="G36" s="35">
        <v>390</v>
      </c>
      <c r="H36" s="35">
        <v>454</v>
      </c>
      <c r="I36" s="35">
        <v>120</v>
      </c>
      <c r="J36" s="35">
        <v>60</v>
      </c>
      <c r="K36" s="35">
        <v>25</v>
      </c>
      <c r="L36" s="35">
        <v>25</v>
      </c>
      <c r="M36" s="35">
        <v>0</v>
      </c>
    </row>
    <row r="37" spans="1:13" ht="15" customHeight="1" x14ac:dyDescent="0.2">
      <c r="A37" s="30" t="s">
        <v>536</v>
      </c>
      <c r="B37" s="40">
        <v>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">
      <c r="A38" s="8" t="s">
        <v>13</v>
      </c>
      <c r="B38" s="43"/>
      <c r="C38" s="43">
        <f>+C36/B36</f>
        <v>0</v>
      </c>
      <c r="D38" s="43">
        <f>+D36/B36</f>
        <v>0</v>
      </c>
      <c r="E38" s="43">
        <f>+E36/B36</f>
        <v>0</v>
      </c>
      <c r="F38" s="43"/>
      <c r="G38" s="43">
        <f>+(G36/F36)*0.35</f>
        <v>8.5312499999999999E-2</v>
      </c>
      <c r="H38" s="43">
        <f>+(H36/F36)*0.35</f>
        <v>9.9312499999999998E-2</v>
      </c>
      <c r="I38" s="43">
        <f>+(I36/F36)*0.35</f>
        <v>2.6249999999999999E-2</v>
      </c>
      <c r="J38" s="43"/>
      <c r="K38" s="43">
        <f>+(K36/J36)*0.35</f>
        <v>0.14583333333333334</v>
      </c>
      <c r="L38" s="43">
        <f>+(L36/J36)*0.35</f>
        <v>0.14583333333333334</v>
      </c>
      <c r="M38" s="43">
        <f>+(M36/J36)*0.35</f>
        <v>0</v>
      </c>
    </row>
    <row r="39" spans="1:13" ht="15" customHeight="1" x14ac:dyDescent="0.2">
      <c r="A39" s="6" t="s">
        <v>160</v>
      </c>
      <c r="B39" s="35">
        <f>SUM(B40:B40)</f>
        <v>1</v>
      </c>
      <c r="C39" s="35">
        <f>SUM(C40:C40)</f>
        <v>0</v>
      </c>
      <c r="D39" s="35">
        <f>SUM(D40:D40)</f>
        <v>0</v>
      </c>
      <c r="E39" s="35">
        <f>SUM(E40:E40)</f>
        <v>0</v>
      </c>
      <c r="F39" s="35">
        <v>969820</v>
      </c>
      <c r="G39" s="35">
        <v>58360</v>
      </c>
      <c r="H39" s="35">
        <v>180495</v>
      </c>
      <c r="I39" s="35">
        <v>283200</v>
      </c>
      <c r="J39" s="35">
        <v>11800</v>
      </c>
      <c r="K39" s="35">
        <v>1135</v>
      </c>
      <c r="L39" s="35">
        <v>1555</v>
      </c>
      <c r="M39" s="35">
        <v>3110</v>
      </c>
    </row>
    <row r="40" spans="1:13" ht="15" customHeight="1" x14ac:dyDescent="0.2">
      <c r="A40" s="30" t="s">
        <v>467</v>
      </c>
      <c r="B40" s="40">
        <v>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5" customHeight="1" x14ac:dyDescent="0.2">
      <c r="A41" s="8" t="s">
        <v>13</v>
      </c>
      <c r="B41" s="43"/>
      <c r="C41" s="43">
        <f>+C39/B39</f>
        <v>0</v>
      </c>
      <c r="D41" s="43">
        <f>+D39/B39</f>
        <v>0</v>
      </c>
      <c r="E41" s="43">
        <f>+E39/B39</f>
        <v>0</v>
      </c>
      <c r="F41" s="43"/>
      <c r="G41" s="43">
        <f>+(G39/F39)*0.35</f>
        <v>2.106164030438638E-2</v>
      </c>
      <c r="H41" s="43">
        <f>+(H39/F39)*0.35</f>
        <v>6.5139149532903007E-2</v>
      </c>
      <c r="I41" s="43">
        <f>+(I39/F39)*0.35</f>
        <v>0.10220453279990101</v>
      </c>
      <c r="J41" s="43"/>
      <c r="K41" s="43">
        <f>+(K39/J39)*0.35</f>
        <v>3.3665254237288132E-2</v>
      </c>
      <c r="L41" s="43">
        <f>+(L39/J39)*0.35</f>
        <v>4.6122881355932205E-2</v>
      </c>
      <c r="M41" s="43">
        <f>+(M39/J39)*0.35</f>
        <v>9.224576271186441E-2</v>
      </c>
    </row>
    <row r="42" spans="1:13" ht="27.75" customHeight="1" x14ac:dyDescent="0.2">
      <c r="A42" s="25" t="s">
        <v>304</v>
      </c>
      <c r="B42" s="35">
        <f>B43</f>
        <v>1</v>
      </c>
      <c r="C42" s="35">
        <f>C43</f>
        <v>1</v>
      </c>
      <c r="D42" s="35">
        <f>D43</f>
        <v>1</v>
      </c>
      <c r="E42" s="35">
        <f>E43</f>
        <v>1</v>
      </c>
      <c r="F42" s="35">
        <v>359135</v>
      </c>
      <c r="G42" s="35">
        <v>36670</v>
      </c>
      <c r="H42" s="35">
        <v>95825</v>
      </c>
      <c r="I42" s="35">
        <v>305095</v>
      </c>
      <c r="J42" s="35">
        <v>3735</v>
      </c>
      <c r="K42" s="35">
        <v>705</v>
      </c>
      <c r="L42" s="35">
        <v>899</v>
      </c>
      <c r="M42" s="35">
        <v>2060</v>
      </c>
    </row>
    <row r="43" spans="1:13" ht="15" customHeight="1" x14ac:dyDescent="0.2">
      <c r="A43" s="30" t="s">
        <v>333</v>
      </c>
      <c r="B43" s="40">
        <v>1</v>
      </c>
      <c r="C43" s="40">
        <v>1</v>
      </c>
      <c r="D43" s="40">
        <v>1</v>
      </c>
      <c r="E43" s="40">
        <v>1</v>
      </c>
      <c r="F43" s="40"/>
      <c r="G43" s="40"/>
      <c r="H43" s="40"/>
      <c r="I43" s="40"/>
      <c r="J43" s="40"/>
      <c r="K43" s="40"/>
      <c r="L43" s="40"/>
      <c r="M43" s="40"/>
    </row>
    <row r="44" spans="1:13" ht="15" customHeight="1" x14ac:dyDescent="0.2">
      <c r="A44" s="8" t="s">
        <v>13</v>
      </c>
      <c r="B44" s="43"/>
      <c r="C44" s="43">
        <f>+C42/B42</f>
        <v>1</v>
      </c>
      <c r="D44" s="43">
        <f>+D42/B42</f>
        <v>1</v>
      </c>
      <c r="E44" s="43">
        <f>+E42/B42</f>
        <v>1</v>
      </c>
      <c r="F44" s="43"/>
      <c r="G44" s="43">
        <f>+(G42/F42)*0.35</f>
        <v>3.5737257577234186E-2</v>
      </c>
      <c r="H44" s="43">
        <f>+(H42/F42)*0.35</f>
        <v>9.3387584056134884E-2</v>
      </c>
      <c r="I44" s="43">
        <f>+(I42/F42)*0.35</f>
        <v>0.29733456778091805</v>
      </c>
      <c r="J44" s="43"/>
      <c r="K44" s="43">
        <f>+(K42/J42)*0.35</f>
        <v>6.6064257028112444E-2</v>
      </c>
      <c r="L44" s="43">
        <f>+(L42/J42)*0.35</f>
        <v>8.4243641231593044E-2</v>
      </c>
      <c r="M44" s="43">
        <f>+(M42/J42)*0.35</f>
        <v>0.19303882195448457</v>
      </c>
    </row>
    <row r="45" spans="1:13" ht="15" customHeight="1" x14ac:dyDescent="0.2">
      <c r="A45" s="3" t="s">
        <v>302</v>
      </c>
      <c r="B45" s="35">
        <f>SUM(B46:B46)</f>
        <v>2</v>
      </c>
      <c r="C45" s="35">
        <f>SUM(C46:C46)</f>
        <v>0</v>
      </c>
      <c r="D45" s="35">
        <f>SUM(D46:D46)</f>
        <v>0</v>
      </c>
      <c r="E45" s="35">
        <f>SUM(E46:E46)</f>
        <v>1</v>
      </c>
      <c r="F45" s="40">
        <v>57405</v>
      </c>
      <c r="G45" s="40">
        <v>4045</v>
      </c>
      <c r="H45" s="40">
        <v>9524</v>
      </c>
      <c r="I45" s="40">
        <v>34525</v>
      </c>
      <c r="J45" s="40">
        <v>595</v>
      </c>
      <c r="K45" s="40">
        <v>100</v>
      </c>
      <c r="L45" s="40">
        <v>150</v>
      </c>
      <c r="M45" s="40">
        <v>310</v>
      </c>
    </row>
    <row r="46" spans="1:13" ht="15" customHeight="1" x14ac:dyDescent="0.2">
      <c r="A46" s="30" t="s">
        <v>219</v>
      </c>
      <c r="B46" s="40">
        <v>2</v>
      </c>
      <c r="C46" s="40"/>
      <c r="D46" s="40"/>
      <c r="E46" s="40">
        <v>1</v>
      </c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">
      <c r="A47" s="8" t="s">
        <v>13</v>
      </c>
      <c r="B47" s="43"/>
      <c r="C47" s="43">
        <f>+C45/B45</f>
        <v>0</v>
      </c>
      <c r="D47" s="43">
        <f>+D45/B45</f>
        <v>0</v>
      </c>
      <c r="E47" s="43">
        <f>+E45/B45</f>
        <v>0.5</v>
      </c>
      <c r="F47" s="43"/>
      <c r="G47" s="43">
        <f>+(G45/F45)*0.35</f>
        <v>2.4662485846180644E-2</v>
      </c>
      <c r="H47" s="43">
        <f>+(H45/F45)*0.35</f>
        <v>5.8068112533751409E-2</v>
      </c>
      <c r="I47" s="43">
        <f>+(I45/F45)*0.35</f>
        <v>0.21049995644978658</v>
      </c>
      <c r="J47" s="43"/>
      <c r="K47" s="43">
        <f>+(K45/J45)*0.35</f>
        <v>5.8823529411764705E-2</v>
      </c>
      <c r="L47" s="43">
        <f>+(L45/J45)*0.35</f>
        <v>8.8235294117647051E-2</v>
      </c>
      <c r="M47" s="43">
        <f>+(M45/J45)*0.35</f>
        <v>0.18235294117647058</v>
      </c>
    </row>
    <row r="48" spans="1:13" ht="15" customHeight="1" x14ac:dyDescent="0.2">
      <c r="A48" s="37" t="s">
        <v>12</v>
      </c>
      <c r="B48" s="40">
        <f>+B7+B13+B32+B39+B42+B45+B36</f>
        <v>47</v>
      </c>
      <c r="C48" s="40">
        <f t="shared" ref="C48:M48" si="0">+C7+C13+C32+C39+C42+C45+C36</f>
        <v>5</v>
      </c>
      <c r="D48" s="40">
        <f t="shared" si="0"/>
        <v>11</v>
      </c>
      <c r="E48" s="40">
        <f t="shared" si="0"/>
        <v>12</v>
      </c>
      <c r="F48" s="40">
        <f t="shared" si="0"/>
        <v>4504300</v>
      </c>
      <c r="G48" s="40">
        <f t="shared" si="0"/>
        <v>343330</v>
      </c>
      <c r="H48" s="40">
        <f t="shared" si="0"/>
        <v>911703</v>
      </c>
      <c r="I48" s="40">
        <f t="shared" si="0"/>
        <v>2017755</v>
      </c>
      <c r="J48" s="40">
        <f t="shared" si="0"/>
        <v>55875</v>
      </c>
      <c r="K48" s="40">
        <f t="shared" si="0"/>
        <v>8505</v>
      </c>
      <c r="L48" s="40">
        <f t="shared" si="0"/>
        <v>10203</v>
      </c>
      <c r="M48" s="40">
        <f t="shared" si="0"/>
        <v>24605</v>
      </c>
    </row>
    <row r="49" spans="1:13" ht="15" customHeight="1" x14ac:dyDescent="0.2">
      <c r="A49" s="8" t="s">
        <v>13</v>
      </c>
      <c r="B49" s="43"/>
      <c r="C49" s="43">
        <f>+C48/B48</f>
        <v>0.10638297872340426</v>
      </c>
      <c r="D49" s="43">
        <f>+D48/B48</f>
        <v>0.23404255319148937</v>
      </c>
      <c r="E49" s="43">
        <f>+E48/B48</f>
        <v>0.25531914893617019</v>
      </c>
      <c r="F49" s="43"/>
      <c r="G49" s="43">
        <f>+(G48/F48)*0.35</f>
        <v>2.6677952179028925E-2</v>
      </c>
      <c r="H49" s="43">
        <f>+(H48/F48)*0.35</f>
        <v>7.0842539351286538E-2</v>
      </c>
      <c r="I49" s="43">
        <f>+(I48/F48)*0.35</f>
        <v>0.15678668161534531</v>
      </c>
      <c r="J49" s="43"/>
      <c r="K49" s="43">
        <f>+(K48/J48)*0.35</f>
        <v>5.3275167785234896E-2</v>
      </c>
      <c r="L49" s="43">
        <f>+(L48/J48)*0.35</f>
        <v>6.3911409395973159E-2</v>
      </c>
      <c r="M49" s="43">
        <f>+(M48/J48)*0.35</f>
        <v>0.15412527964205816</v>
      </c>
    </row>
    <row r="51" spans="1:13" ht="15" customHeight="1" x14ac:dyDescent="0.2">
      <c r="A51" s="37" t="s">
        <v>14</v>
      </c>
      <c r="B51" s="37" t="s">
        <v>3</v>
      </c>
      <c r="C51" s="37" t="s">
        <v>56</v>
      </c>
      <c r="D51" s="37" t="s">
        <v>4</v>
      </c>
    </row>
    <row r="53" spans="1:13" ht="15" customHeight="1" x14ac:dyDescent="0.2">
      <c r="A53" s="35" t="s">
        <v>15</v>
      </c>
      <c r="B53" s="44">
        <f>+G49</f>
        <v>2.6677952179028925E-2</v>
      </c>
      <c r="C53" s="44">
        <f>+H49</f>
        <v>7.0842539351286538E-2</v>
      </c>
      <c r="D53" s="44">
        <f>+I49</f>
        <v>0.15678668161534531</v>
      </c>
    </row>
    <row r="54" spans="1:13" ht="15" customHeight="1" x14ac:dyDescent="0.2">
      <c r="A54" s="35" t="s">
        <v>16</v>
      </c>
      <c r="B54" s="44">
        <f>+K49</f>
        <v>5.3275167785234896E-2</v>
      </c>
      <c r="C54" s="44">
        <f>+L49</f>
        <v>6.3911409395973159E-2</v>
      </c>
      <c r="D54" s="44">
        <f>+M49</f>
        <v>0.15412527964205816</v>
      </c>
    </row>
    <row r="55" spans="1:13" ht="15" customHeight="1" x14ac:dyDescent="0.2">
      <c r="A55" s="35" t="s">
        <v>17</v>
      </c>
      <c r="B55" s="44">
        <v>2.47E-2</v>
      </c>
      <c r="C55" s="44">
        <v>6.0900000000000003E-2</v>
      </c>
      <c r="D55" s="44">
        <v>0.1222</v>
      </c>
    </row>
    <row r="56" spans="1:13" ht="15" customHeight="1" x14ac:dyDescent="0.2">
      <c r="A56" s="45" t="s">
        <v>12</v>
      </c>
      <c r="B56" s="43">
        <f>SUM(B53:B55)</f>
        <v>0.10465311996426382</v>
      </c>
      <c r="C56" s="43">
        <f>SUM(C53:C55)</f>
        <v>0.19565394874725972</v>
      </c>
      <c r="D56" s="43">
        <f>SUM(D53:D55)</f>
        <v>0.43311196125740348</v>
      </c>
    </row>
  </sheetData>
  <sortState ref="A14:M31">
    <sortCondition ref="A14:A31"/>
  </sortState>
  <mergeCells count="7">
    <mergeCell ref="F5:I5"/>
    <mergeCell ref="J5:M5"/>
    <mergeCell ref="F4:M4"/>
    <mergeCell ref="A1:M1"/>
    <mergeCell ref="A2:M2"/>
    <mergeCell ref="B4:E4"/>
    <mergeCell ref="B5:E5"/>
  </mergeCells>
  <phoneticPr fontId="4" type="noConversion"/>
  <printOptions horizontalCentered="1" gridLines="1"/>
  <pageMargins left="0.2" right="0.25" top="1" bottom="0.5" header="0.5" footer="0.25"/>
  <pageSetup scale="90" orientation="landscape" r:id="rId1"/>
  <headerFooter alignWithMargins="0">
    <oddHeader>&amp;C&amp;"Times New Roman,Bold"&amp;11AVAILABILITY ANALYSIS - 08-31-16</oddHeader>
    <oddFooter>&amp;RUpdated: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opLeftCell="A91" zoomScaleNormal="100" workbookViewId="0">
      <selection activeCell="D126" sqref="D126"/>
    </sheetView>
  </sheetViews>
  <sheetFormatPr defaultColWidth="9.33203125" defaultRowHeight="15" customHeight="1" x14ac:dyDescent="0.2"/>
  <cols>
    <col min="1" max="1" width="41.6640625" style="2" customWidth="1"/>
    <col min="2" max="2" width="8" style="2" bestFit="1" customWidth="1"/>
    <col min="3" max="3" width="9.1640625" style="2" customWidth="1"/>
    <col min="4" max="4" width="9.5" style="2" customWidth="1"/>
    <col min="5" max="5" width="8.83203125" style="2" customWidth="1"/>
    <col min="6" max="6" width="8" style="2" customWidth="1"/>
    <col min="7" max="7" width="9.1640625" style="2" customWidth="1"/>
    <col min="8" max="8" width="8.33203125" style="2" customWidth="1"/>
    <col min="9" max="9" width="8" style="2" customWidth="1"/>
    <col min="10" max="10" width="8.5" style="2" bestFit="1" customWidth="1"/>
    <col min="11" max="11" width="9.1640625" style="2" customWidth="1"/>
    <col min="12" max="13" width="9.5" style="2" bestFit="1" customWidth="1"/>
    <col min="14" max="16384" width="9.33203125" style="2"/>
  </cols>
  <sheetData>
    <row r="1" spans="1:13" ht="15" customHeight="1" x14ac:dyDescent="0.2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5</v>
      </c>
      <c r="G5" s="62"/>
      <c r="H5" s="62"/>
      <c r="I5" s="62"/>
      <c r="J5" s="62" t="s">
        <v>19</v>
      </c>
      <c r="K5" s="62"/>
      <c r="L5" s="62"/>
      <c r="M5" s="62"/>
    </row>
    <row r="6" spans="1:13" s="18" customFormat="1" ht="15" customHeight="1" x14ac:dyDescent="0.2">
      <c r="A6" s="1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51" x14ac:dyDescent="0.2">
      <c r="A7" s="25" t="s">
        <v>305</v>
      </c>
      <c r="B7" s="2">
        <f>SUM(B8:B41)</f>
        <v>230</v>
      </c>
      <c r="C7" s="2">
        <f>SUM(C8:C41)</f>
        <v>21</v>
      </c>
      <c r="D7" s="2">
        <f>SUM(D8:D41)</f>
        <v>28</v>
      </c>
      <c r="E7" s="2">
        <f>SUM(E8:E41)</f>
        <v>70</v>
      </c>
      <c r="F7" s="2">
        <v>6825</v>
      </c>
      <c r="G7" s="2">
        <v>629</v>
      </c>
      <c r="H7" s="2">
        <v>1334</v>
      </c>
      <c r="I7" s="2">
        <v>2365</v>
      </c>
      <c r="J7" s="2">
        <v>1940</v>
      </c>
      <c r="K7" s="2">
        <v>139</v>
      </c>
      <c r="L7" s="2">
        <v>279</v>
      </c>
      <c r="M7" s="2">
        <v>525</v>
      </c>
    </row>
    <row r="8" spans="1:13" ht="12.75" x14ac:dyDescent="0.2">
      <c r="A8" s="28" t="s">
        <v>223</v>
      </c>
      <c r="B8" s="2">
        <v>1</v>
      </c>
    </row>
    <row r="9" spans="1:13" ht="15" customHeight="1" x14ac:dyDescent="0.2">
      <c r="A9" s="5" t="s">
        <v>187</v>
      </c>
      <c r="B9" s="4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 x14ac:dyDescent="0.2">
      <c r="A10" s="5" t="s">
        <v>222</v>
      </c>
      <c r="B10" s="4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2">
      <c r="A11" s="30" t="s">
        <v>356</v>
      </c>
      <c r="B11" s="4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 customHeight="1" x14ac:dyDescent="0.2">
      <c r="A12" s="5" t="s">
        <v>197</v>
      </c>
      <c r="B12" s="4">
        <v>3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</row>
    <row r="13" spans="1:13" ht="15" customHeight="1" x14ac:dyDescent="0.2">
      <c r="A13" s="5" t="s">
        <v>188</v>
      </c>
      <c r="B13" s="4">
        <v>5</v>
      </c>
      <c r="C13" s="4">
        <v>1</v>
      </c>
      <c r="D13" s="4">
        <v>3</v>
      </c>
      <c r="E13" s="4">
        <v>3</v>
      </c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">
      <c r="A14" s="5" t="s">
        <v>152</v>
      </c>
      <c r="B14" s="4">
        <v>13</v>
      </c>
      <c r="C14" s="4">
        <v>1</v>
      </c>
      <c r="D14" s="4">
        <v>1</v>
      </c>
      <c r="E14" s="4">
        <v>4</v>
      </c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">
      <c r="A15" s="5" t="s">
        <v>184</v>
      </c>
      <c r="B15" s="4">
        <v>6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</row>
    <row r="16" spans="1:13" ht="15" customHeight="1" x14ac:dyDescent="0.2">
      <c r="A16" s="5" t="s">
        <v>198</v>
      </c>
      <c r="B16" s="4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 customHeight="1" x14ac:dyDescent="0.2">
      <c r="A17" s="5" t="s">
        <v>185</v>
      </c>
      <c r="B17" s="4">
        <v>7</v>
      </c>
      <c r="C17" s="4">
        <v>1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15" customHeight="1" x14ac:dyDescent="0.2">
      <c r="A18" s="5" t="s">
        <v>189</v>
      </c>
      <c r="B18" s="4">
        <v>1</v>
      </c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15" customHeight="1" x14ac:dyDescent="0.2">
      <c r="A19" s="5" t="s">
        <v>199</v>
      </c>
      <c r="B19" s="4">
        <v>3</v>
      </c>
      <c r="C19" s="4"/>
      <c r="D19" s="4"/>
      <c r="E19" s="4">
        <v>2</v>
      </c>
      <c r="F19" s="4"/>
      <c r="G19" s="4"/>
      <c r="H19" s="4"/>
      <c r="I19" s="4"/>
      <c r="J19" s="4"/>
      <c r="K19" s="4"/>
      <c r="L19" s="4"/>
      <c r="M19" s="4"/>
    </row>
    <row r="20" spans="1:13" ht="15" customHeight="1" x14ac:dyDescent="0.2">
      <c r="A20" s="5" t="s">
        <v>200</v>
      </c>
      <c r="B20" s="4">
        <v>2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2">
      <c r="A21" s="5" t="s">
        <v>147</v>
      </c>
      <c r="B21" s="4">
        <v>6</v>
      </c>
      <c r="C21" s="4"/>
      <c r="D21" s="4"/>
      <c r="E21" s="4">
        <v>3</v>
      </c>
      <c r="F21" s="4"/>
      <c r="G21" s="4"/>
      <c r="H21" s="4"/>
      <c r="I21" s="4"/>
      <c r="J21" s="4"/>
      <c r="K21" s="4"/>
      <c r="L21" s="4"/>
      <c r="M21" s="4"/>
    </row>
    <row r="22" spans="1:13" ht="15" customHeight="1" x14ac:dyDescent="0.2">
      <c r="A22" s="5" t="s">
        <v>360</v>
      </c>
      <c r="B22" s="4">
        <v>4</v>
      </c>
      <c r="C22" s="4"/>
      <c r="D22" s="4"/>
      <c r="E22" s="4">
        <v>3</v>
      </c>
      <c r="F22" s="4"/>
      <c r="G22" s="4"/>
      <c r="H22" s="4"/>
      <c r="I22" s="4"/>
      <c r="J22" s="4"/>
      <c r="K22" s="4"/>
      <c r="L22" s="4"/>
      <c r="M22" s="4"/>
    </row>
    <row r="23" spans="1:13" ht="15" customHeight="1" x14ac:dyDescent="0.2">
      <c r="A23" s="13" t="s">
        <v>224</v>
      </c>
      <c r="B23" s="4">
        <v>2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</row>
    <row r="24" spans="1:13" ht="15" customHeight="1" x14ac:dyDescent="0.2">
      <c r="A24" s="5" t="s">
        <v>182</v>
      </c>
      <c r="B24" s="4">
        <v>23</v>
      </c>
      <c r="C24" s="4">
        <v>4</v>
      </c>
      <c r="D24" s="4">
        <v>6</v>
      </c>
      <c r="E24" s="4">
        <v>14</v>
      </c>
      <c r="F24" s="4"/>
      <c r="G24" s="4"/>
      <c r="H24" s="4"/>
      <c r="I24" s="4"/>
      <c r="J24" s="4"/>
      <c r="K24" s="4"/>
      <c r="L24" s="4"/>
      <c r="M24" s="4"/>
    </row>
    <row r="25" spans="1:13" ht="15" customHeight="1" x14ac:dyDescent="0.2">
      <c r="A25" s="5" t="s">
        <v>146</v>
      </c>
      <c r="B25" s="4">
        <v>18</v>
      </c>
      <c r="C25" s="4">
        <v>2</v>
      </c>
      <c r="D25" s="4">
        <v>2</v>
      </c>
      <c r="E25" s="4">
        <v>5</v>
      </c>
      <c r="F25" s="4"/>
      <c r="G25" s="4"/>
      <c r="H25" s="4"/>
      <c r="I25" s="4"/>
      <c r="J25" s="4"/>
      <c r="K25" s="4"/>
      <c r="L25" s="4"/>
      <c r="M25" s="4"/>
    </row>
    <row r="26" spans="1:13" ht="15" customHeight="1" x14ac:dyDescent="0.2">
      <c r="A26" s="5" t="s">
        <v>151</v>
      </c>
      <c r="B26" s="4">
        <v>19</v>
      </c>
      <c r="C26" s="4">
        <v>2</v>
      </c>
      <c r="D26" s="4">
        <v>3</v>
      </c>
      <c r="E26" s="4">
        <v>2</v>
      </c>
      <c r="F26" s="4"/>
      <c r="G26" s="4"/>
      <c r="H26" s="4"/>
      <c r="I26" s="4"/>
      <c r="J26" s="4"/>
      <c r="K26" s="4"/>
      <c r="L26" s="4"/>
      <c r="M26" s="4"/>
    </row>
    <row r="27" spans="1:13" ht="15" customHeight="1" x14ac:dyDescent="0.2">
      <c r="A27" s="30" t="s">
        <v>299</v>
      </c>
      <c r="B27" s="4">
        <v>26</v>
      </c>
      <c r="C27" s="4">
        <v>3</v>
      </c>
      <c r="D27" s="4">
        <v>4</v>
      </c>
      <c r="E27" s="4">
        <v>6</v>
      </c>
      <c r="F27" s="4"/>
      <c r="G27" s="4"/>
      <c r="H27" s="4"/>
      <c r="I27" s="4"/>
      <c r="J27" s="4"/>
      <c r="K27" s="4"/>
      <c r="L27" s="4"/>
      <c r="M27" s="4"/>
    </row>
    <row r="28" spans="1:13" ht="15" customHeight="1" x14ac:dyDescent="0.2">
      <c r="A28" s="30" t="s">
        <v>361</v>
      </c>
      <c r="B28" s="4">
        <v>3</v>
      </c>
      <c r="C28" s="4">
        <v>1</v>
      </c>
      <c r="D28" s="4">
        <v>1</v>
      </c>
      <c r="E28" s="4">
        <v>1</v>
      </c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2">
      <c r="A29" s="30" t="s">
        <v>226</v>
      </c>
      <c r="B29" s="4">
        <v>2</v>
      </c>
      <c r="C29" s="4"/>
      <c r="D29" s="4"/>
      <c r="E29" s="4">
        <v>1</v>
      </c>
      <c r="F29" s="4"/>
      <c r="G29" s="4"/>
      <c r="H29" s="4"/>
      <c r="I29" s="4"/>
      <c r="J29" s="4"/>
      <c r="K29" s="4"/>
      <c r="L29" s="4"/>
      <c r="M29" s="4"/>
    </row>
    <row r="30" spans="1:13" ht="15" customHeight="1" x14ac:dyDescent="0.2">
      <c r="A30" s="13" t="s">
        <v>191</v>
      </c>
      <c r="B30" s="4">
        <v>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 x14ac:dyDescent="0.2">
      <c r="A31" s="30" t="s">
        <v>461</v>
      </c>
      <c r="B31" s="4">
        <v>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 x14ac:dyDescent="0.2">
      <c r="A32" s="5" t="s">
        <v>183</v>
      </c>
      <c r="B32" s="4">
        <v>12</v>
      </c>
      <c r="C32" s="4">
        <v>1</v>
      </c>
      <c r="D32" s="4">
        <v>1</v>
      </c>
      <c r="E32" s="4">
        <v>8</v>
      </c>
      <c r="F32" s="4"/>
      <c r="G32" s="4"/>
      <c r="H32" s="4"/>
      <c r="I32" s="4"/>
      <c r="J32" s="4"/>
      <c r="K32" s="4"/>
      <c r="L32" s="4"/>
      <c r="M32" s="4"/>
    </row>
    <row r="33" spans="1:13" ht="15" customHeight="1" x14ac:dyDescent="0.2">
      <c r="A33" s="5" t="s">
        <v>148</v>
      </c>
      <c r="B33" s="4">
        <v>17</v>
      </c>
      <c r="C33" s="4">
        <v>4</v>
      </c>
      <c r="D33" s="4">
        <v>4</v>
      </c>
      <c r="E33" s="4">
        <v>5</v>
      </c>
      <c r="F33" s="4"/>
      <c r="G33" s="4"/>
      <c r="H33" s="4"/>
      <c r="I33" s="4"/>
      <c r="J33" s="4"/>
      <c r="K33" s="4"/>
      <c r="L33" s="4"/>
      <c r="M33" s="4"/>
    </row>
    <row r="34" spans="1:13" ht="15" customHeight="1" x14ac:dyDescent="0.2">
      <c r="A34" s="5" t="s">
        <v>153</v>
      </c>
      <c r="B34" s="4">
        <v>12</v>
      </c>
      <c r="C34" s="4"/>
      <c r="D34" s="4"/>
      <c r="E34" s="4">
        <v>3</v>
      </c>
      <c r="F34" s="4"/>
      <c r="G34" s="4"/>
      <c r="H34" s="4"/>
      <c r="I34" s="4"/>
      <c r="J34" s="4"/>
      <c r="K34" s="4"/>
      <c r="L34" s="4"/>
      <c r="M34" s="4"/>
    </row>
    <row r="35" spans="1:13" ht="15" customHeight="1" x14ac:dyDescent="0.2">
      <c r="A35" s="5" t="s">
        <v>201</v>
      </c>
      <c r="B35" s="4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">
      <c r="A36" s="5" t="s">
        <v>149</v>
      </c>
      <c r="B36" s="4">
        <v>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 x14ac:dyDescent="0.2">
      <c r="A37" s="5" t="s">
        <v>186</v>
      </c>
      <c r="B37" s="4">
        <v>20</v>
      </c>
      <c r="C37" s="4">
        <v>1</v>
      </c>
      <c r="D37" s="4">
        <v>1</v>
      </c>
      <c r="E37" s="4">
        <v>3</v>
      </c>
      <c r="F37" s="4"/>
      <c r="G37" s="4"/>
      <c r="H37" s="4"/>
      <c r="I37" s="4"/>
      <c r="J37" s="4"/>
      <c r="K37" s="4"/>
      <c r="L37" s="4"/>
      <c r="M37" s="4"/>
    </row>
    <row r="38" spans="1:13" ht="15" customHeight="1" x14ac:dyDescent="0.2">
      <c r="A38" s="5" t="s">
        <v>462</v>
      </c>
      <c r="B38" s="4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 x14ac:dyDescent="0.2">
      <c r="A39" s="13" t="s">
        <v>202</v>
      </c>
      <c r="B39" s="4">
        <v>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 x14ac:dyDescent="0.2">
      <c r="A40" s="13" t="s">
        <v>225</v>
      </c>
      <c r="B40" s="4">
        <v>4</v>
      </c>
      <c r="C40" s="4"/>
      <c r="D40" s="4"/>
      <c r="E40" s="4">
        <v>2</v>
      </c>
      <c r="F40" s="4"/>
      <c r="G40" s="4"/>
      <c r="H40" s="4"/>
      <c r="I40" s="4"/>
      <c r="J40" s="4"/>
      <c r="K40" s="4"/>
      <c r="L40" s="4"/>
      <c r="M40" s="4"/>
    </row>
    <row r="41" spans="1:13" ht="15" customHeight="1" x14ac:dyDescent="0.2">
      <c r="A41" s="13" t="s">
        <v>204</v>
      </c>
      <c r="B41" s="4">
        <v>3</v>
      </c>
      <c r="C41" s="4"/>
      <c r="D41" s="4"/>
      <c r="E41" s="4">
        <v>1</v>
      </c>
      <c r="F41" s="4"/>
      <c r="G41" s="4"/>
      <c r="H41" s="4"/>
      <c r="I41" s="4"/>
      <c r="J41" s="4"/>
      <c r="K41" s="4"/>
      <c r="L41" s="4"/>
      <c r="M41" s="4"/>
    </row>
    <row r="42" spans="1:13" ht="15" customHeight="1" x14ac:dyDescent="0.2">
      <c r="A42" s="8" t="s">
        <v>13</v>
      </c>
      <c r="B42" s="11"/>
      <c r="C42" s="11">
        <f>+C7/B7</f>
        <v>9.1304347826086957E-2</v>
      </c>
      <c r="D42" s="11">
        <f>+D7/B7</f>
        <v>0.12173913043478261</v>
      </c>
      <c r="E42" s="11">
        <f>+E7/B7</f>
        <v>0.30434782608695654</v>
      </c>
      <c r="F42" s="11"/>
      <c r="G42" s="11">
        <f>+(G7/F7)*0.4</f>
        <v>3.6864468864468862E-2</v>
      </c>
      <c r="H42" s="11">
        <f>+(H7/F7)*0.4</f>
        <v>7.8183150183150196E-2</v>
      </c>
      <c r="I42" s="11">
        <f>+(I7/F7)*0.4</f>
        <v>0.13860805860805861</v>
      </c>
      <c r="J42" s="11"/>
      <c r="K42" s="11">
        <f>+(K7/J7)*0.4</f>
        <v>2.8659793814432989E-2</v>
      </c>
      <c r="L42" s="11">
        <f>+(L7/J7)*0.4</f>
        <v>5.752577319587629E-2</v>
      </c>
      <c r="M42" s="11">
        <f>+(M7/J7)*0.4</f>
        <v>0.10824742268041238</v>
      </c>
    </row>
    <row r="43" spans="1:13" ht="15" customHeight="1" x14ac:dyDescent="0.2">
      <c r="A43" s="12" t="s">
        <v>150</v>
      </c>
      <c r="B43" s="2">
        <f>SUM(B44:B56)</f>
        <v>21</v>
      </c>
      <c r="C43" s="2">
        <f>SUM(C44:C56)</f>
        <v>1</v>
      </c>
      <c r="D43" s="2">
        <f>SUM(D44:D56)</f>
        <v>2</v>
      </c>
      <c r="E43" s="2">
        <f>SUM(E44:E56)</f>
        <v>2</v>
      </c>
      <c r="F43" s="4">
        <v>3120</v>
      </c>
      <c r="G43" s="4">
        <v>260</v>
      </c>
      <c r="H43" s="4">
        <v>539</v>
      </c>
      <c r="I43" s="4">
        <v>400</v>
      </c>
      <c r="J43" s="4">
        <v>2640</v>
      </c>
      <c r="K43" s="4">
        <v>260</v>
      </c>
      <c r="L43" s="4">
        <v>505</v>
      </c>
      <c r="M43" s="4">
        <v>285</v>
      </c>
    </row>
    <row r="44" spans="1:13" ht="15" customHeight="1" x14ac:dyDescent="0.2">
      <c r="A44" s="30" t="s">
        <v>222</v>
      </c>
      <c r="B44" s="4">
        <v>1</v>
      </c>
      <c r="C44" s="4"/>
      <c r="D44" s="4"/>
      <c r="E44" s="4">
        <v>1</v>
      </c>
      <c r="F44" s="4"/>
      <c r="G44" s="4"/>
      <c r="H44" s="4"/>
      <c r="I44" s="4"/>
      <c r="J44" s="4"/>
      <c r="K44" s="4"/>
      <c r="L44" s="4"/>
      <c r="M44" s="4"/>
    </row>
    <row r="45" spans="1:13" ht="15" customHeight="1" x14ac:dyDescent="0.2">
      <c r="A45" s="30" t="s">
        <v>188</v>
      </c>
      <c r="B45" s="4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2">
      <c r="A46" s="5" t="s">
        <v>152</v>
      </c>
      <c r="B46" s="4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 customHeight="1" x14ac:dyDescent="0.2">
      <c r="A47" s="30" t="s">
        <v>184</v>
      </c>
      <c r="B47" s="4">
        <v>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 x14ac:dyDescent="0.2">
      <c r="A48" s="30" t="s">
        <v>182</v>
      </c>
      <c r="B48" s="4">
        <v>1</v>
      </c>
      <c r="C48" s="4"/>
      <c r="D48" s="4"/>
      <c r="E48" s="4">
        <v>1</v>
      </c>
      <c r="F48" s="4"/>
      <c r="G48" s="4"/>
      <c r="H48" s="4"/>
      <c r="I48" s="4"/>
      <c r="J48" s="4"/>
      <c r="K48" s="4"/>
      <c r="L48" s="4"/>
      <c r="M48" s="4"/>
    </row>
    <row r="49" spans="1:13" ht="15" customHeight="1" x14ac:dyDescent="0.2">
      <c r="A49" s="30" t="s">
        <v>146</v>
      </c>
      <c r="B49" s="4">
        <v>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 customHeight="1" x14ac:dyDescent="0.2">
      <c r="A50" s="13" t="s">
        <v>226</v>
      </c>
      <c r="B50" s="4">
        <v>1</v>
      </c>
      <c r="C50" s="4"/>
      <c r="D50" s="4">
        <v>1</v>
      </c>
      <c r="E50" s="4"/>
      <c r="F50" s="4"/>
      <c r="G50" s="4"/>
      <c r="H50" s="4"/>
      <c r="I50" s="4"/>
      <c r="J50" s="4"/>
      <c r="K50" s="4"/>
      <c r="L50" s="4"/>
      <c r="M50" s="4"/>
    </row>
    <row r="51" spans="1:13" ht="15" customHeight="1" x14ac:dyDescent="0.2">
      <c r="A51" s="30" t="s">
        <v>190</v>
      </c>
      <c r="B51" s="4">
        <v>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 customHeight="1" x14ac:dyDescent="0.2">
      <c r="A52" s="30" t="s">
        <v>191</v>
      </c>
      <c r="B52" s="4">
        <v>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 customHeight="1" x14ac:dyDescent="0.2">
      <c r="A53" s="30" t="s">
        <v>461</v>
      </c>
      <c r="B53" s="4">
        <v>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 customHeight="1" x14ac:dyDescent="0.2">
      <c r="A54" s="30" t="s">
        <v>153</v>
      </c>
      <c r="B54" s="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 customHeight="1" x14ac:dyDescent="0.2">
      <c r="A55" s="30" t="s">
        <v>277</v>
      </c>
      <c r="B55" s="4">
        <v>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 customHeight="1" x14ac:dyDescent="0.2">
      <c r="A56" s="30" t="s">
        <v>202</v>
      </c>
      <c r="B56" s="4">
        <v>1</v>
      </c>
      <c r="C56" s="4">
        <v>1</v>
      </c>
      <c r="D56" s="4">
        <v>1</v>
      </c>
      <c r="E56" s="4"/>
      <c r="F56" s="4"/>
      <c r="G56" s="4"/>
      <c r="H56" s="4"/>
      <c r="I56" s="4"/>
      <c r="J56" s="4"/>
      <c r="K56" s="4"/>
      <c r="L56" s="4"/>
      <c r="M56" s="4"/>
    </row>
    <row r="57" spans="1:13" ht="15" customHeight="1" x14ac:dyDescent="0.2">
      <c r="A57" s="8" t="s">
        <v>13</v>
      </c>
      <c r="B57" s="10"/>
      <c r="C57" s="10">
        <f>+C43/B43</f>
        <v>4.7619047619047616E-2</v>
      </c>
      <c r="D57" s="10">
        <f>+D43/B43</f>
        <v>9.5238095238095233E-2</v>
      </c>
      <c r="E57" s="10">
        <f>+E43/B43</f>
        <v>9.5238095238095233E-2</v>
      </c>
      <c r="F57" s="10"/>
      <c r="G57" s="11">
        <f>+(G43/F43)*0.4</f>
        <v>3.3333333333333333E-2</v>
      </c>
      <c r="H57" s="11">
        <f>+(H43/F43)*0.4</f>
        <v>6.9102564102564101E-2</v>
      </c>
      <c r="I57" s="11">
        <f>+(I43/F43)*0.4</f>
        <v>5.128205128205128E-2</v>
      </c>
      <c r="J57" s="11"/>
      <c r="K57" s="11">
        <f>+(K43/J43)*0.4</f>
        <v>3.9393939393939398E-2</v>
      </c>
      <c r="L57" s="11">
        <f>+(L43/J43)*0.4</f>
        <v>7.6515151515151522E-2</v>
      </c>
      <c r="M57" s="11">
        <f>+(M43/J43)*0.4</f>
        <v>4.3181818181818182E-2</v>
      </c>
    </row>
    <row r="58" spans="1:13" ht="25.5" customHeight="1" x14ac:dyDescent="0.2">
      <c r="A58" s="25" t="s">
        <v>307</v>
      </c>
      <c r="B58" s="4">
        <f>SUM(B59:B70)</f>
        <v>35</v>
      </c>
      <c r="C58" s="4">
        <f>SUM(C59:C70)</f>
        <v>0</v>
      </c>
      <c r="D58" s="4">
        <f>SUM(D59:D70)</f>
        <v>5</v>
      </c>
      <c r="E58" s="4">
        <f>SUM(E59:E70)</f>
        <v>12</v>
      </c>
      <c r="F58" s="4">
        <v>5270</v>
      </c>
      <c r="G58" s="4">
        <v>604</v>
      </c>
      <c r="H58" s="4">
        <v>939</v>
      </c>
      <c r="I58" s="4">
        <v>1785</v>
      </c>
      <c r="J58" s="4">
        <v>1580</v>
      </c>
      <c r="K58" s="4">
        <v>129</v>
      </c>
      <c r="L58" s="4">
        <v>244</v>
      </c>
      <c r="M58" s="4">
        <v>470</v>
      </c>
    </row>
    <row r="59" spans="1:13" ht="15" customHeight="1" x14ac:dyDescent="0.2">
      <c r="A59" s="60" t="s">
        <v>197</v>
      </c>
      <c r="B59" s="4">
        <v>1</v>
      </c>
      <c r="C59" s="4"/>
      <c r="D59" s="4">
        <v>1</v>
      </c>
      <c r="E59" s="4">
        <v>1</v>
      </c>
      <c r="F59" s="4"/>
      <c r="G59" s="4"/>
      <c r="H59" s="4"/>
      <c r="I59" s="4"/>
      <c r="J59" s="4"/>
      <c r="K59" s="4"/>
      <c r="L59" s="4"/>
      <c r="M59" s="4"/>
    </row>
    <row r="60" spans="1:13" ht="15" customHeight="1" x14ac:dyDescent="0.2">
      <c r="A60" s="60" t="s">
        <v>188</v>
      </c>
      <c r="B60" s="4">
        <v>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 customHeight="1" x14ac:dyDescent="0.2">
      <c r="A61" s="53" t="s">
        <v>152</v>
      </c>
      <c r="B61" s="4">
        <v>2</v>
      </c>
      <c r="C61" s="4"/>
      <c r="D61" s="4"/>
      <c r="E61" s="4">
        <v>1</v>
      </c>
      <c r="F61" s="4"/>
      <c r="G61" s="4"/>
      <c r="H61" s="4"/>
      <c r="I61" s="4"/>
      <c r="J61" s="4"/>
      <c r="K61" s="4"/>
      <c r="L61" s="4"/>
      <c r="M61" s="4"/>
    </row>
    <row r="62" spans="1:13" ht="15" customHeight="1" x14ac:dyDescent="0.2">
      <c r="A62" s="53" t="s">
        <v>182</v>
      </c>
      <c r="B62" s="4">
        <v>6</v>
      </c>
      <c r="C62" s="4"/>
      <c r="D62" s="4"/>
      <c r="E62" s="4">
        <v>5</v>
      </c>
      <c r="F62" s="4"/>
      <c r="G62" s="4"/>
      <c r="H62" s="4"/>
      <c r="I62" s="4"/>
      <c r="J62" s="4"/>
      <c r="K62" s="4"/>
      <c r="L62" s="4"/>
      <c r="M62" s="4"/>
    </row>
    <row r="63" spans="1:13" ht="15" customHeight="1" x14ac:dyDescent="0.2">
      <c r="A63" s="5" t="s">
        <v>146</v>
      </c>
      <c r="B63" s="4">
        <v>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 customHeight="1" x14ac:dyDescent="0.2">
      <c r="A64" s="5" t="s">
        <v>151</v>
      </c>
      <c r="B64" s="4">
        <v>7</v>
      </c>
      <c r="C64" s="4"/>
      <c r="D64" s="4">
        <v>2</v>
      </c>
      <c r="E64" s="4">
        <v>3</v>
      </c>
      <c r="F64" s="4"/>
      <c r="G64" s="4"/>
      <c r="H64" s="4"/>
      <c r="I64" s="4"/>
      <c r="J64" s="4"/>
      <c r="K64" s="4"/>
      <c r="L64" s="4"/>
      <c r="M64" s="4"/>
    </row>
    <row r="65" spans="1:13" ht="15" customHeight="1" x14ac:dyDescent="0.2">
      <c r="A65" s="30" t="s">
        <v>299</v>
      </c>
      <c r="B65" s="4">
        <v>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 customHeight="1" x14ac:dyDescent="0.2">
      <c r="A66" s="30" t="s">
        <v>183</v>
      </c>
      <c r="B66" s="4">
        <v>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 customHeight="1" x14ac:dyDescent="0.2">
      <c r="A67" s="5" t="s">
        <v>148</v>
      </c>
      <c r="B67" s="4">
        <v>4</v>
      </c>
      <c r="C67" s="4"/>
      <c r="D67" s="4">
        <v>2</v>
      </c>
      <c r="E67" s="4">
        <v>1</v>
      </c>
      <c r="F67" s="4"/>
      <c r="G67" s="4"/>
      <c r="H67" s="4"/>
      <c r="I67" s="4"/>
      <c r="J67" s="4"/>
      <c r="K67" s="4"/>
      <c r="L67" s="4"/>
      <c r="M67" s="4"/>
    </row>
    <row r="68" spans="1:13" ht="15" customHeight="1" x14ac:dyDescent="0.2">
      <c r="A68" s="5" t="s">
        <v>153</v>
      </c>
      <c r="B68" s="4">
        <v>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 customHeight="1" x14ac:dyDescent="0.2">
      <c r="A69" s="30" t="s">
        <v>149</v>
      </c>
      <c r="B69" s="4">
        <v>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 customHeight="1" x14ac:dyDescent="0.2">
      <c r="A70" s="30" t="s">
        <v>186</v>
      </c>
      <c r="B70" s="4">
        <v>3</v>
      </c>
      <c r="C70" s="4"/>
      <c r="D70" s="4"/>
      <c r="E70" s="4">
        <v>1</v>
      </c>
      <c r="F70" s="4"/>
      <c r="G70" s="4"/>
      <c r="H70" s="4"/>
      <c r="I70" s="4"/>
      <c r="J70" s="4"/>
      <c r="K70" s="4"/>
      <c r="L70" s="4"/>
      <c r="M70" s="4"/>
    </row>
    <row r="71" spans="1:13" ht="15" customHeight="1" x14ac:dyDescent="0.2">
      <c r="A71" s="8" t="s">
        <v>13</v>
      </c>
      <c r="B71" s="11"/>
      <c r="C71" s="11">
        <f>+C58/B58</f>
        <v>0</v>
      </c>
      <c r="D71" s="11">
        <f>+D58/B58</f>
        <v>0.14285714285714285</v>
      </c>
      <c r="E71" s="11">
        <f>+E58/B58</f>
        <v>0.34285714285714286</v>
      </c>
      <c r="F71" s="11"/>
      <c r="G71" s="11">
        <f>+(G58/F58)*0.4</f>
        <v>4.5844402277039849E-2</v>
      </c>
      <c r="H71" s="11">
        <f>+(H58/F58)*0.4</f>
        <v>7.1271347248576852E-2</v>
      </c>
      <c r="I71" s="11">
        <f>+(I58/F58)*0.4</f>
        <v>0.13548387096774192</v>
      </c>
      <c r="J71" s="11"/>
      <c r="K71" s="11">
        <f>+(K58/J58)*0.4</f>
        <v>3.2658227848101268E-2</v>
      </c>
      <c r="L71" s="11">
        <f>+(L58/J58)*0.4</f>
        <v>6.1772151898734175E-2</v>
      </c>
      <c r="M71" s="11">
        <f>+(M58/J58)*0.4</f>
        <v>0.11898734177215189</v>
      </c>
    </row>
    <row r="72" spans="1:13" ht="38.25" x14ac:dyDescent="0.2">
      <c r="A72" s="25" t="s">
        <v>306</v>
      </c>
      <c r="B72" s="4">
        <f>SUM(B73:B79)</f>
        <v>8</v>
      </c>
      <c r="C72" s="4">
        <f>SUM(C73:C79)</f>
        <v>0</v>
      </c>
      <c r="D72" s="4">
        <f>SUM(D73:D79)</f>
        <v>0</v>
      </c>
      <c r="E72" s="4">
        <f>SUM(E73:E79)</f>
        <v>5</v>
      </c>
      <c r="F72" s="4">
        <v>15125</v>
      </c>
      <c r="G72" s="4">
        <v>2320</v>
      </c>
      <c r="H72" s="4">
        <v>2688</v>
      </c>
      <c r="I72" s="4">
        <v>8960</v>
      </c>
      <c r="J72" s="4">
        <v>1400</v>
      </c>
      <c r="K72" s="4">
        <v>250</v>
      </c>
      <c r="L72" s="4">
        <v>275</v>
      </c>
      <c r="M72" s="4">
        <v>705</v>
      </c>
    </row>
    <row r="73" spans="1:13" ht="15" customHeight="1" x14ac:dyDescent="0.2">
      <c r="A73" s="5" t="s">
        <v>199</v>
      </c>
      <c r="B73" s="4">
        <v>1</v>
      </c>
      <c r="C73" s="4"/>
      <c r="D73" s="4"/>
      <c r="E73" s="4">
        <v>1</v>
      </c>
      <c r="F73" s="4"/>
      <c r="G73" s="4"/>
      <c r="H73" s="4"/>
      <c r="I73" s="4"/>
      <c r="J73" s="4"/>
      <c r="K73" s="4"/>
      <c r="L73" s="4"/>
      <c r="M73" s="4"/>
    </row>
    <row r="74" spans="1:13" ht="15" customHeight="1" x14ac:dyDescent="0.2">
      <c r="A74" s="5" t="s">
        <v>182</v>
      </c>
      <c r="B74" s="4">
        <v>1</v>
      </c>
      <c r="C74" s="4"/>
      <c r="D74" s="4"/>
      <c r="E74" s="4">
        <v>1</v>
      </c>
      <c r="F74" s="4"/>
      <c r="G74" s="4"/>
      <c r="H74" s="4"/>
      <c r="I74" s="4"/>
      <c r="J74" s="4"/>
      <c r="K74" s="4"/>
      <c r="L74" s="4"/>
      <c r="M74" s="4"/>
    </row>
    <row r="75" spans="1:13" ht="15" customHeight="1" x14ac:dyDescent="0.2">
      <c r="A75" s="30" t="s">
        <v>146</v>
      </c>
      <c r="B75" s="4">
        <v>1</v>
      </c>
      <c r="C75" s="4"/>
      <c r="D75" s="4"/>
      <c r="E75" s="4">
        <v>1</v>
      </c>
      <c r="F75" s="4"/>
      <c r="G75" s="4"/>
      <c r="H75" s="4"/>
      <c r="I75" s="4"/>
      <c r="J75" s="4"/>
      <c r="K75" s="4"/>
      <c r="L75" s="4"/>
      <c r="M75" s="4"/>
    </row>
    <row r="76" spans="1:13" ht="15" customHeight="1" x14ac:dyDescent="0.2">
      <c r="A76" s="5" t="s">
        <v>183</v>
      </c>
      <c r="B76" s="4">
        <v>1</v>
      </c>
      <c r="C76" s="4"/>
      <c r="D76" s="4"/>
      <c r="E76" s="4">
        <v>1</v>
      </c>
      <c r="F76" s="4"/>
      <c r="G76" s="4"/>
      <c r="H76" s="4"/>
      <c r="I76" s="4"/>
      <c r="J76" s="4"/>
      <c r="K76" s="4"/>
      <c r="L76" s="4"/>
      <c r="M76" s="4"/>
    </row>
    <row r="77" spans="1:13" ht="15" customHeight="1" x14ac:dyDescent="0.2">
      <c r="A77" s="5" t="s">
        <v>153</v>
      </c>
      <c r="B77" s="4">
        <v>1</v>
      </c>
      <c r="C77" s="4"/>
      <c r="D77" s="4"/>
      <c r="E77" s="4">
        <v>1</v>
      </c>
      <c r="F77" s="4"/>
      <c r="G77" s="4"/>
      <c r="H77" s="4"/>
      <c r="I77" s="4"/>
      <c r="J77" s="4"/>
      <c r="K77" s="4"/>
      <c r="L77" s="4"/>
      <c r="M77" s="4"/>
    </row>
    <row r="78" spans="1:13" ht="15" customHeight="1" x14ac:dyDescent="0.2">
      <c r="A78" s="5" t="s">
        <v>186</v>
      </c>
      <c r="B78" s="4">
        <v>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 customHeight="1" x14ac:dyDescent="0.2">
      <c r="A79" s="30" t="s">
        <v>277</v>
      </c>
      <c r="B79" s="4">
        <v>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" customHeight="1" x14ac:dyDescent="0.2">
      <c r="A80" s="8" t="s">
        <v>13</v>
      </c>
      <c r="B80" s="11"/>
      <c r="C80" s="11">
        <f>+C72/B72</f>
        <v>0</v>
      </c>
      <c r="D80" s="11">
        <f>+D72/B72</f>
        <v>0</v>
      </c>
      <c r="E80" s="11">
        <f>+E72/B72</f>
        <v>0.625</v>
      </c>
      <c r="F80" s="11"/>
      <c r="G80" s="11">
        <f>+(G72/F72)*0.4</f>
        <v>6.1355371900826454E-2</v>
      </c>
      <c r="H80" s="11">
        <f>+(H72/F72)*0.4</f>
        <v>7.1087603305785119E-2</v>
      </c>
      <c r="I80" s="11">
        <f>+(I72/F72)*0.4</f>
        <v>0.23695867768595044</v>
      </c>
      <c r="J80" s="11"/>
      <c r="K80" s="11">
        <f>+(K72/J72)*0.4</f>
        <v>7.1428571428571438E-2</v>
      </c>
      <c r="L80" s="11">
        <f>+(L72/J72)*0.4</f>
        <v>7.857142857142857E-2</v>
      </c>
      <c r="M80" s="11">
        <f>+(M72/J72)*0.4</f>
        <v>0.20142857142857143</v>
      </c>
    </row>
    <row r="81" spans="1:13" ht="15" customHeight="1" x14ac:dyDescent="0.2">
      <c r="A81" s="12" t="s">
        <v>51</v>
      </c>
      <c r="B81" s="4">
        <f>SUM(B82:B100)</f>
        <v>51</v>
      </c>
      <c r="C81" s="4">
        <f>SUM(C82:C100)</f>
        <v>0</v>
      </c>
      <c r="D81" s="4">
        <f>SUM(D82:D100)</f>
        <v>8</v>
      </c>
      <c r="E81" s="4">
        <f>SUM(E82:E100)</f>
        <v>18</v>
      </c>
      <c r="F81" s="4">
        <v>1120</v>
      </c>
      <c r="G81" s="4">
        <v>25</v>
      </c>
      <c r="H81" s="4">
        <v>385</v>
      </c>
      <c r="I81" s="4">
        <v>460</v>
      </c>
      <c r="J81" s="4">
        <v>195</v>
      </c>
      <c r="K81" s="4">
        <v>10</v>
      </c>
      <c r="L81" s="4">
        <v>35</v>
      </c>
      <c r="M81" s="4">
        <v>50</v>
      </c>
    </row>
    <row r="82" spans="1:13" ht="15" customHeight="1" x14ac:dyDescent="0.2">
      <c r="A82" s="30" t="s">
        <v>197</v>
      </c>
      <c r="B82" s="4">
        <v>1</v>
      </c>
      <c r="C82" s="4"/>
      <c r="D82" s="4">
        <v>1</v>
      </c>
      <c r="E82" s="4">
        <v>1</v>
      </c>
      <c r="F82" s="4"/>
      <c r="G82" s="4"/>
      <c r="H82" s="4"/>
      <c r="I82" s="4"/>
      <c r="J82" s="4"/>
      <c r="K82" s="4"/>
      <c r="L82" s="4"/>
      <c r="M82" s="4"/>
    </row>
    <row r="83" spans="1:13" ht="15" customHeight="1" x14ac:dyDescent="0.2">
      <c r="A83" s="30" t="s">
        <v>152</v>
      </c>
      <c r="B83" s="4">
        <v>2</v>
      </c>
      <c r="C83" s="4"/>
      <c r="D83" s="4"/>
      <c r="E83" s="4">
        <v>1</v>
      </c>
      <c r="F83" s="4"/>
      <c r="G83" s="4"/>
      <c r="H83" s="4"/>
      <c r="I83" s="4"/>
      <c r="J83" s="4"/>
      <c r="K83" s="4"/>
      <c r="L83" s="4"/>
      <c r="M83" s="4"/>
    </row>
    <row r="84" spans="1:13" ht="15" customHeight="1" x14ac:dyDescent="0.2">
      <c r="A84" s="13" t="s">
        <v>184</v>
      </c>
      <c r="B84" s="4">
        <v>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 customHeight="1" x14ac:dyDescent="0.2">
      <c r="A85" s="30" t="s">
        <v>185</v>
      </c>
      <c r="B85" s="4">
        <v>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 customHeight="1" x14ac:dyDescent="0.2">
      <c r="A86" s="30" t="s">
        <v>199</v>
      </c>
      <c r="B86" s="4">
        <v>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 customHeight="1" x14ac:dyDescent="0.2">
      <c r="A87" s="13" t="s">
        <v>182</v>
      </c>
      <c r="B87" s="4">
        <v>6</v>
      </c>
      <c r="C87" s="4"/>
      <c r="D87" s="4">
        <v>1</v>
      </c>
      <c r="E87" s="4">
        <v>4</v>
      </c>
      <c r="F87" s="4"/>
      <c r="G87" s="4"/>
      <c r="H87" s="4"/>
      <c r="I87" s="4"/>
      <c r="J87" s="4"/>
      <c r="K87" s="4"/>
      <c r="L87" s="4"/>
      <c r="M87" s="4"/>
    </row>
    <row r="88" spans="1:13" ht="15" customHeight="1" x14ac:dyDescent="0.2">
      <c r="A88" s="13" t="s">
        <v>146</v>
      </c>
      <c r="B88" s="4">
        <v>9</v>
      </c>
      <c r="C88" s="4"/>
      <c r="D88" s="4">
        <v>1</v>
      </c>
      <c r="E88" s="4">
        <v>6</v>
      </c>
      <c r="F88" s="4"/>
      <c r="G88" s="4"/>
      <c r="H88" s="4"/>
      <c r="I88" s="4"/>
      <c r="J88" s="4"/>
      <c r="K88" s="4"/>
      <c r="L88" s="4"/>
      <c r="M88" s="4"/>
    </row>
    <row r="89" spans="1:13" ht="15" customHeight="1" x14ac:dyDescent="0.2">
      <c r="A89" s="13" t="s">
        <v>151</v>
      </c>
      <c r="B89" s="4">
        <v>5</v>
      </c>
      <c r="C89" s="4"/>
      <c r="D89" s="4">
        <v>1</v>
      </c>
      <c r="E89" s="4">
        <v>1</v>
      </c>
      <c r="F89" s="4"/>
      <c r="G89" s="4"/>
      <c r="H89" s="4"/>
      <c r="I89" s="4"/>
      <c r="J89" s="4"/>
      <c r="K89" s="4"/>
      <c r="L89" s="4"/>
      <c r="M89" s="4"/>
    </row>
    <row r="90" spans="1:13" ht="15" customHeight="1" x14ac:dyDescent="0.2">
      <c r="A90" s="30" t="s">
        <v>299</v>
      </c>
      <c r="B90" s="4">
        <v>2</v>
      </c>
      <c r="C90" s="4"/>
      <c r="D90" s="4">
        <v>2</v>
      </c>
      <c r="E90" s="4">
        <v>1</v>
      </c>
      <c r="F90" s="4"/>
      <c r="G90" s="4"/>
      <c r="H90" s="4"/>
      <c r="I90" s="4"/>
      <c r="J90" s="4"/>
      <c r="K90" s="4"/>
      <c r="L90" s="4"/>
      <c r="M90" s="4"/>
    </row>
    <row r="91" spans="1:13" ht="15" customHeight="1" x14ac:dyDescent="0.2">
      <c r="A91" s="30" t="s">
        <v>226</v>
      </c>
      <c r="B91" s="4">
        <v>1</v>
      </c>
      <c r="C91" s="4"/>
      <c r="D91" s="4">
        <v>1</v>
      </c>
      <c r="E91" s="4"/>
      <c r="F91" s="4"/>
      <c r="G91" s="4"/>
      <c r="H91" s="4"/>
      <c r="I91" s="4"/>
      <c r="J91" s="4"/>
      <c r="K91" s="4"/>
      <c r="L91" s="4"/>
      <c r="M91" s="4"/>
    </row>
    <row r="92" spans="1:13" ht="15" customHeight="1" x14ac:dyDescent="0.2">
      <c r="A92" s="30" t="s">
        <v>190</v>
      </c>
      <c r="B92" s="4">
        <v>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 customHeight="1" x14ac:dyDescent="0.2">
      <c r="A93" s="30" t="s">
        <v>191</v>
      </c>
      <c r="B93" s="4">
        <v>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" customHeight="1" x14ac:dyDescent="0.2">
      <c r="A94" s="13" t="s">
        <v>203</v>
      </c>
      <c r="B94" s="4">
        <v>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 customHeight="1" x14ac:dyDescent="0.2">
      <c r="A95" s="13" t="s">
        <v>183</v>
      </c>
      <c r="B95" s="4">
        <v>4</v>
      </c>
      <c r="C95" s="4"/>
      <c r="D95" s="4">
        <v>1</v>
      </c>
      <c r="E95" s="4">
        <v>2</v>
      </c>
      <c r="F95" s="4"/>
      <c r="G95" s="4"/>
      <c r="H95" s="4"/>
      <c r="I95" s="4"/>
      <c r="J95" s="4"/>
      <c r="K95" s="4"/>
      <c r="L95" s="4"/>
      <c r="M95" s="4"/>
    </row>
    <row r="96" spans="1:13" ht="15" customHeight="1" x14ac:dyDescent="0.2">
      <c r="A96" s="30" t="s">
        <v>464</v>
      </c>
      <c r="B96" s="4">
        <v>4</v>
      </c>
      <c r="C96" s="4"/>
      <c r="D96" s="4"/>
      <c r="E96" s="4">
        <v>1</v>
      </c>
      <c r="F96" s="4"/>
      <c r="G96" s="4"/>
      <c r="H96" s="4"/>
      <c r="I96" s="4"/>
      <c r="J96" s="4"/>
      <c r="K96" s="4"/>
      <c r="L96" s="4"/>
      <c r="M96" s="4"/>
    </row>
    <row r="97" spans="1:13" ht="15" customHeight="1" x14ac:dyDescent="0.2">
      <c r="A97" s="13" t="s">
        <v>153</v>
      </c>
      <c r="B97" s="4">
        <v>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" customHeight="1" x14ac:dyDescent="0.2">
      <c r="A98" s="13" t="s">
        <v>149</v>
      </c>
      <c r="B98" s="4">
        <v>2</v>
      </c>
      <c r="C98" s="4"/>
      <c r="D98" s="4"/>
      <c r="E98" s="4">
        <v>1</v>
      </c>
      <c r="F98" s="4"/>
      <c r="G98" s="4"/>
      <c r="H98" s="4"/>
      <c r="I98" s="4"/>
      <c r="J98" s="4"/>
      <c r="K98" s="4"/>
      <c r="L98" s="4"/>
      <c r="M98" s="4"/>
    </row>
    <row r="99" spans="1:13" ht="15" customHeight="1" x14ac:dyDescent="0.2">
      <c r="A99" s="13" t="s">
        <v>186</v>
      </c>
      <c r="B99" s="4">
        <v>1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" customHeight="1" x14ac:dyDescent="0.2">
      <c r="A100" s="30" t="s">
        <v>225</v>
      </c>
      <c r="B100" s="4">
        <v>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" customHeight="1" x14ac:dyDescent="0.2">
      <c r="A101" s="8" t="s">
        <v>13</v>
      </c>
      <c r="B101" s="10"/>
      <c r="C101" s="10">
        <f>+C81/B81</f>
        <v>0</v>
      </c>
      <c r="D101" s="10">
        <f>+D81/B81</f>
        <v>0.15686274509803921</v>
      </c>
      <c r="E101" s="10">
        <f>+E81/B81</f>
        <v>0.35294117647058826</v>
      </c>
      <c r="F101" s="10"/>
      <c r="G101" s="10">
        <f>+(G81/F81)*0.4</f>
        <v>8.9285714285714298E-3</v>
      </c>
      <c r="H101" s="10">
        <f>+(H81/F81)*0.4</f>
        <v>0.13750000000000001</v>
      </c>
      <c r="I101" s="10">
        <f>+(I81/F81)*0.4</f>
        <v>0.16428571428571428</v>
      </c>
      <c r="J101" s="10"/>
      <c r="K101" s="10">
        <f>+(K81/J81)*0.4</f>
        <v>2.0512820512820513E-2</v>
      </c>
      <c r="L101" s="10">
        <f>+(L81/J81)*0.4</f>
        <v>7.1794871794871803E-2</v>
      </c>
      <c r="M101" s="10">
        <f>+(M81/J81)*0.4</f>
        <v>0.10256410256410256</v>
      </c>
    </row>
    <row r="102" spans="1:13" ht="15" customHeight="1" x14ac:dyDescent="0.2">
      <c r="A102" s="12" t="s">
        <v>154</v>
      </c>
      <c r="B102" s="4">
        <f>SUM(B103:B103)</f>
        <v>1</v>
      </c>
      <c r="C102" s="4">
        <f>SUM(C103:C103)</f>
        <v>0</v>
      </c>
      <c r="D102" s="4">
        <f>SUM(D103:D103)</f>
        <v>0</v>
      </c>
      <c r="E102" s="4">
        <f>SUM(E103:E103)</f>
        <v>0</v>
      </c>
      <c r="F102" s="4">
        <v>210</v>
      </c>
      <c r="G102" s="4">
        <v>0</v>
      </c>
      <c r="H102" s="4">
        <v>0</v>
      </c>
      <c r="I102" s="4">
        <v>65</v>
      </c>
      <c r="J102" s="4">
        <v>70</v>
      </c>
      <c r="K102" s="4">
        <v>0</v>
      </c>
      <c r="L102" s="4">
        <v>0</v>
      </c>
      <c r="M102" s="4">
        <v>15</v>
      </c>
    </row>
    <row r="103" spans="1:13" ht="15" customHeight="1" x14ac:dyDescent="0.2">
      <c r="A103" s="30" t="s">
        <v>278</v>
      </c>
      <c r="B103" s="4">
        <v>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" customHeight="1" x14ac:dyDescent="0.2">
      <c r="A104" s="8" t="s">
        <v>13</v>
      </c>
      <c r="B104" s="10"/>
      <c r="C104" s="10">
        <f>+C102/B102</f>
        <v>0</v>
      </c>
      <c r="D104" s="10">
        <f>+D102/B102</f>
        <v>0</v>
      </c>
      <c r="E104" s="10">
        <f>+E102/B102</f>
        <v>0</v>
      </c>
      <c r="F104" s="10"/>
      <c r="G104" s="10">
        <f>+(G102/F102)*0.4</f>
        <v>0</v>
      </c>
      <c r="H104" s="10">
        <f>+(H102/F102)*0.4</f>
        <v>0</v>
      </c>
      <c r="I104" s="10">
        <f>+(I102/F102)*0.4</f>
        <v>0.12380952380952381</v>
      </c>
      <c r="J104" s="10"/>
      <c r="K104" s="10">
        <f>+(K102/J102)*0.4</f>
        <v>0</v>
      </c>
      <c r="L104" s="10">
        <f>+(L102/J102)*0.4</f>
        <v>0</v>
      </c>
      <c r="M104" s="10">
        <f>+(M102/J102)*0.4</f>
        <v>8.5714285714285715E-2</v>
      </c>
    </row>
    <row r="105" spans="1:13" ht="15" customHeight="1" x14ac:dyDescent="0.2">
      <c r="A105" s="12" t="s">
        <v>155</v>
      </c>
      <c r="B105" s="4">
        <f>SUM(B106:B113)</f>
        <v>10</v>
      </c>
      <c r="C105" s="4">
        <f>SUM(C106:C113)</f>
        <v>0</v>
      </c>
      <c r="D105" s="4">
        <f>SUM(D106:D113)</f>
        <v>1</v>
      </c>
      <c r="E105" s="4">
        <f>SUM(E106:E113)</f>
        <v>1</v>
      </c>
      <c r="F105" s="4">
        <v>230</v>
      </c>
      <c r="G105" s="4">
        <v>10</v>
      </c>
      <c r="H105" s="4">
        <v>29</v>
      </c>
      <c r="I105" s="4">
        <v>15</v>
      </c>
      <c r="J105" s="4">
        <v>115</v>
      </c>
      <c r="K105" s="4">
        <v>0</v>
      </c>
      <c r="L105" s="4">
        <v>10</v>
      </c>
      <c r="M105" s="4">
        <v>15</v>
      </c>
    </row>
    <row r="106" spans="1:13" ht="15" customHeight="1" x14ac:dyDescent="0.2">
      <c r="A106" s="13" t="s">
        <v>241</v>
      </c>
      <c r="B106" s="4">
        <v>2</v>
      </c>
      <c r="C106" s="4"/>
      <c r="D106" s="4">
        <v>1</v>
      </c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5" customHeight="1" x14ac:dyDescent="0.2">
      <c r="A107" s="13" t="s">
        <v>197</v>
      </c>
      <c r="B107" s="4">
        <v>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5" customHeight="1" x14ac:dyDescent="0.2">
      <c r="A108" s="30" t="s">
        <v>184</v>
      </c>
      <c r="B108" s="4">
        <v>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5" customHeight="1" x14ac:dyDescent="0.2">
      <c r="A109" s="13" t="s">
        <v>146</v>
      </c>
      <c r="B109" s="4">
        <v>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" customHeight="1" x14ac:dyDescent="0.2">
      <c r="A110" s="30" t="s">
        <v>191</v>
      </c>
      <c r="B110" s="4">
        <v>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5" customHeight="1" x14ac:dyDescent="0.2">
      <c r="A111" s="30" t="s">
        <v>183</v>
      </c>
      <c r="B111" s="4">
        <v>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" customHeight="1" x14ac:dyDescent="0.2">
      <c r="A112" s="13" t="s">
        <v>148</v>
      </c>
      <c r="B112" s="4">
        <v>2</v>
      </c>
      <c r="C112" s="4"/>
      <c r="D112" s="4"/>
      <c r="E112" s="4">
        <v>1</v>
      </c>
      <c r="F112" s="4"/>
      <c r="G112" s="4"/>
      <c r="H112" s="4"/>
      <c r="I112" s="4"/>
      <c r="J112" s="4"/>
      <c r="K112" s="4"/>
      <c r="L112" s="4"/>
      <c r="M112" s="4"/>
    </row>
    <row r="113" spans="1:13" ht="15" customHeight="1" x14ac:dyDescent="0.2">
      <c r="A113" s="13" t="s">
        <v>153</v>
      </c>
      <c r="B113" s="4">
        <v>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" customHeight="1" x14ac:dyDescent="0.2">
      <c r="A114" s="8" t="s">
        <v>13</v>
      </c>
      <c r="B114" s="10"/>
      <c r="C114" s="10">
        <f>+C105/B105</f>
        <v>0</v>
      </c>
      <c r="D114" s="10">
        <f>+D105/B105</f>
        <v>0.1</v>
      </c>
      <c r="E114" s="10">
        <f>+E105/B105</f>
        <v>0.1</v>
      </c>
      <c r="F114" s="10"/>
      <c r="G114" s="10">
        <f>+(G105/F105)*0.4</f>
        <v>1.7391304347826087E-2</v>
      </c>
      <c r="H114" s="10">
        <f>+(H105/F105)*0.4</f>
        <v>5.0434782608695654E-2</v>
      </c>
      <c r="I114" s="10">
        <f>+(I105/F105)*0.4</f>
        <v>2.6086956521739132E-2</v>
      </c>
      <c r="J114" s="10"/>
      <c r="K114" s="10">
        <f>+(K105/J105)*0.4</f>
        <v>0</v>
      </c>
      <c r="L114" s="10">
        <f>+(L105/J105)*0.4</f>
        <v>3.4782608695652174E-2</v>
      </c>
      <c r="M114" s="10">
        <f>+(M105/J105)*0.4</f>
        <v>5.2173913043478265E-2</v>
      </c>
    </row>
    <row r="115" spans="1:13" ht="15" customHeight="1" x14ac:dyDescent="0.2">
      <c r="A115" s="12" t="s">
        <v>156</v>
      </c>
      <c r="B115" s="4">
        <f>SUM(B116:B116)</f>
        <v>2</v>
      </c>
      <c r="C115" s="4">
        <f>SUM(C116:C116)</f>
        <v>0</v>
      </c>
      <c r="D115" s="4">
        <f>SUM(D116:D116)</f>
        <v>0</v>
      </c>
      <c r="E115" s="4">
        <f>SUM(E116:E116)</f>
        <v>1</v>
      </c>
      <c r="F115" s="4">
        <v>630</v>
      </c>
      <c r="G115" s="4">
        <v>30</v>
      </c>
      <c r="H115" s="4">
        <v>69</v>
      </c>
      <c r="I115" s="4">
        <v>245</v>
      </c>
      <c r="J115" s="4">
        <v>20</v>
      </c>
      <c r="K115" s="4">
        <v>0</v>
      </c>
      <c r="L115" s="4">
        <v>15</v>
      </c>
      <c r="M115" s="4">
        <v>0</v>
      </c>
    </row>
    <row r="116" spans="1:13" ht="15" customHeight="1" x14ac:dyDescent="0.2">
      <c r="A116" s="5" t="s">
        <v>182</v>
      </c>
      <c r="B116" s="4">
        <v>2</v>
      </c>
      <c r="C116" s="4"/>
      <c r="D116" s="4"/>
      <c r="E116" s="4">
        <v>1</v>
      </c>
      <c r="F116" s="4"/>
      <c r="G116" s="4"/>
      <c r="H116" s="4"/>
      <c r="I116" s="4"/>
      <c r="J116" s="4"/>
      <c r="K116" s="4"/>
      <c r="L116" s="4"/>
      <c r="M116" s="4"/>
    </row>
    <row r="117" spans="1:13" ht="15" customHeight="1" x14ac:dyDescent="0.2">
      <c r="A117" s="8" t="s">
        <v>13</v>
      </c>
      <c r="B117" s="10"/>
      <c r="C117" s="10">
        <f>+C115/B115</f>
        <v>0</v>
      </c>
      <c r="D117" s="10">
        <f>+D115/B115</f>
        <v>0</v>
      </c>
      <c r="E117" s="10">
        <f>+E115/B115</f>
        <v>0.5</v>
      </c>
      <c r="F117" s="10"/>
      <c r="G117" s="10">
        <f>+(G115/F115)*0.4</f>
        <v>1.9047619047619049E-2</v>
      </c>
      <c r="H117" s="10">
        <f>+(H115/F115)*0.4</f>
        <v>4.3809523809523812E-2</v>
      </c>
      <c r="I117" s="10">
        <f>+(I115/F115)*0.4</f>
        <v>0.15555555555555556</v>
      </c>
      <c r="J117" s="10"/>
      <c r="K117" s="10">
        <f>+(K115/J115)*0.4</f>
        <v>0</v>
      </c>
      <c r="L117" s="10">
        <f>+(L115/J115)*0.4</f>
        <v>0.30000000000000004</v>
      </c>
      <c r="M117" s="10">
        <f>+(M115/J115)*0.4</f>
        <v>0</v>
      </c>
    </row>
    <row r="118" spans="1:13" ht="15" customHeight="1" x14ac:dyDescent="0.2">
      <c r="A118" s="1" t="s">
        <v>12</v>
      </c>
      <c r="B118" s="4">
        <f t="shared" ref="B118:M118" si="0">+B115+B105+B102+B81+B72+B58+B43+B7</f>
        <v>358</v>
      </c>
      <c r="C118" s="4">
        <f t="shared" si="0"/>
        <v>22</v>
      </c>
      <c r="D118" s="4">
        <f t="shared" si="0"/>
        <v>44</v>
      </c>
      <c r="E118" s="4">
        <f t="shared" si="0"/>
        <v>109</v>
      </c>
      <c r="F118" s="4">
        <f t="shared" si="0"/>
        <v>32530</v>
      </c>
      <c r="G118" s="4">
        <f t="shared" si="0"/>
        <v>3878</v>
      </c>
      <c r="H118" s="4">
        <f t="shared" si="0"/>
        <v>5983</v>
      </c>
      <c r="I118" s="4">
        <f t="shared" si="0"/>
        <v>14295</v>
      </c>
      <c r="J118" s="4">
        <f t="shared" si="0"/>
        <v>7960</v>
      </c>
      <c r="K118" s="4">
        <f t="shared" si="0"/>
        <v>788</v>
      </c>
      <c r="L118" s="4">
        <f t="shared" si="0"/>
        <v>1363</v>
      </c>
      <c r="M118" s="4">
        <f t="shared" si="0"/>
        <v>2065</v>
      </c>
    </row>
    <row r="119" spans="1:13" ht="15" customHeight="1" x14ac:dyDescent="0.2">
      <c r="A119" s="8" t="s">
        <v>13</v>
      </c>
      <c r="B119" s="11"/>
      <c r="C119" s="11">
        <f>+C118/B118</f>
        <v>6.1452513966480445E-2</v>
      </c>
      <c r="D119" s="11">
        <f>+D118/B118</f>
        <v>0.12290502793296089</v>
      </c>
      <c r="E119" s="11">
        <f>+E118/B118</f>
        <v>0.30446927374301674</v>
      </c>
      <c r="F119" s="11"/>
      <c r="G119" s="11">
        <f>+(G118/F118)*0.4</f>
        <v>4.7685213648939441E-2</v>
      </c>
      <c r="H119" s="11">
        <f>+(H118/F118)*0.4</f>
        <v>7.3569013218567486E-2</v>
      </c>
      <c r="I119" s="11">
        <f>+(I118/F118)*0.4</f>
        <v>0.1757762065785429</v>
      </c>
      <c r="J119" s="11"/>
      <c r="K119" s="11">
        <f>+(K118/J118)*0.4</f>
        <v>3.9597989949748752E-2</v>
      </c>
      <c r="L119" s="11">
        <f>+(L118/J118)*0.4</f>
        <v>6.8492462311557797E-2</v>
      </c>
      <c r="M119" s="11">
        <f>+(M118/J118)*0.4</f>
        <v>0.10376884422110554</v>
      </c>
    </row>
    <row r="121" spans="1:13" ht="15" customHeight="1" x14ac:dyDescent="0.2">
      <c r="A121" s="1" t="s">
        <v>14</v>
      </c>
      <c r="B121" s="1" t="s">
        <v>3</v>
      </c>
      <c r="C121" s="1" t="s">
        <v>56</v>
      </c>
      <c r="D121" s="1" t="s">
        <v>4</v>
      </c>
    </row>
    <row r="123" spans="1:13" ht="15" customHeight="1" x14ac:dyDescent="0.2">
      <c r="A123" s="2" t="s">
        <v>97</v>
      </c>
      <c r="B123" s="7">
        <f>+G119</f>
        <v>4.7685213648939441E-2</v>
      </c>
      <c r="C123" s="7">
        <f>+H119</f>
        <v>7.3569013218567486E-2</v>
      </c>
      <c r="D123" s="7">
        <f>+I119</f>
        <v>0.1757762065785429</v>
      </c>
    </row>
    <row r="124" spans="1:13" ht="15" customHeight="1" x14ac:dyDescent="0.2">
      <c r="A124" s="2" t="s">
        <v>20</v>
      </c>
      <c r="B124" s="7">
        <f>+K119</f>
        <v>3.9597989949748752E-2</v>
      </c>
      <c r="C124" s="7">
        <f>+L119</f>
        <v>6.8492462311557797E-2</v>
      </c>
      <c r="D124" s="7">
        <f>+M119</f>
        <v>0.10376884422110554</v>
      </c>
    </row>
    <row r="125" spans="1:13" ht="15" customHeight="1" x14ac:dyDescent="0.2">
      <c r="A125" s="2" t="s">
        <v>21</v>
      </c>
      <c r="B125" s="7">
        <v>1.23E-2</v>
      </c>
      <c r="C125" s="7">
        <v>2.46E-2</v>
      </c>
      <c r="D125" s="7">
        <v>6.0900000000000003E-2</v>
      </c>
    </row>
    <row r="126" spans="1:13" ht="15" customHeight="1" x14ac:dyDescent="0.2">
      <c r="A126" s="19" t="s">
        <v>12</v>
      </c>
      <c r="B126" s="11">
        <f>SUM(B123:B125)</f>
        <v>9.9583203598688191E-2</v>
      </c>
      <c r="C126" s="11">
        <f>SUM(C123:C125)</f>
        <v>0.16666147553012528</v>
      </c>
      <c r="D126" s="11">
        <f>SUM(D123:D125)</f>
        <v>0.34044505079964843</v>
      </c>
    </row>
  </sheetData>
  <sortState ref="A121:M123">
    <sortCondition ref="A121:A123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fitToHeight="0" orientation="landscape" r:id="rId1"/>
  <headerFooter alignWithMargins="0">
    <oddHeader xml:space="preserve">&amp;C&amp;"Times New Roman,Bold"&amp;11AVAILABILITY ANALYSIS - 08/31/2016
</oddHeader>
    <oddFooter>&amp;RUpdated: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55" zoomScaleNormal="100" workbookViewId="0">
      <selection activeCell="B92" sqref="B92"/>
    </sheetView>
  </sheetViews>
  <sheetFormatPr defaultColWidth="9.33203125" defaultRowHeight="15" customHeight="1" x14ac:dyDescent="0.2"/>
  <cols>
    <col min="1" max="1" width="35.5" style="35" customWidth="1"/>
    <col min="2" max="2" width="9.5" style="35" bestFit="1" customWidth="1"/>
    <col min="3" max="5" width="10.1640625" style="35" bestFit="1" customWidth="1"/>
    <col min="6" max="6" width="13.6640625" style="35" bestFit="1" customWidth="1"/>
    <col min="7" max="7" width="9.5" style="35" bestFit="1" customWidth="1"/>
    <col min="8" max="8" width="8.1640625" style="35" customWidth="1"/>
    <col min="9" max="9" width="9.5" style="35" bestFit="1" customWidth="1"/>
    <col min="10" max="10" width="8.83203125" style="35" bestFit="1" customWidth="1"/>
    <col min="11" max="11" width="9.5" style="35" bestFit="1" customWidth="1"/>
    <col min="12" max="12" width="8.1640625" style="35" customWidth="1"/>
    <col min="13" max="13" width="9.5" style="35" bestFit="1" customWidth="1"/>
    <col min="14" max="16384" width="9.33203125" style="35"/>
  </cols>
  <sheetData>
    <row r="1" spans="1:13" ht="15" customHeight="1" x14ac:dyDescent="0.2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5</v>
      </c>
      <c r="G5" s="62"/>
      <c r="H5" s="62"/>
      <c r="I5" s="62"/>
      <c r="J5" s="62" t="s">
        <v>19</v>
      </c>
      <c r="K5" s="62"/>
      <c r="L5" s="62"/>
      <c r="M5" s="62"/>
    </row>
    <row r="6" spans="1:13" s="39" customFormat="1" ht="15" customHeight="1" x14ac:dyDescent="0.2">
      <c r="A6" s="37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15" customHeight="1" x14ac:dyDescent="0.2">
      <c r="A7" s="3" t="s">
        <v>135</v>
      </c>
      <c r="B7" s="40">
        <f>SUM(B8:B11)</f>
        <v>4</v>
      </c>
      <c r="C7" s="40">
        <f>SUM(C8:C11)</f>
        <v>0</v>
      </c>
      <c r="D7" s="40">
        <f>SUM(D8:D11)</f>
        <v>0</v>
      </c>
      <c r="E7" s="40">
        <f>SUM(E8:E11)</f>
        <v>1</v>
      </c>
      <c r="F7" s="40">
        <v>1220</v>
      </c>
      <c r="G7" s="40">
        <v>275</v>
      </c>
      <c r="H7" s="40">
        <v>335</v>
      </c>
      <c r="I7" s="40">
        <v>335</v>
      </c>
      <c r="J7" s="40">
        <v>180</v>
      </c>
      <c r="K7" s="40">
        <v>10</v>
      </c>
      <c r="L7" s="40">
        <v>50</v>
      </c>
      <c r="M7" s="40">
        <v>75</v>
      </c>
    </row>
    <row r="8" spans="1:13" ht="15" customHeight="1" x14ac:dyDescent="0.2">
      <c r="A8" s="30" t="s">
        <v>237</v>
      </c>
      <c r="B8" s="40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">
      <c r="A9" s="30" t="s">
        <v>261</v>
      </c>
      <c r="B9" s="40">
        <v>1</v>
      </c>
      <c r="C9" s="40"/>
      <c r="D9" s="40"/>
      <c r="E9" s="40"/>
      <c r="F9" s="40"/>
      <c r="G9" s="40"/>
      <c r="H9" s="40"/>
      <c r="I9" s="40"/>
      <c r="J9" s="40"/>
    </row>
    <row r="10" spans="1:13" ht="15" customHeight="1" x14ac:dyDescent="0.2">
      <c r="A10" s="30" t="s">
        <v>58</v>
      </c>
      <c r="B10" s="40">
        <v>1</v>
      </c>
      <c r="C10" s="40"/>
      <c r="D10" s="40"/>
      <c r="E10" s="40"/>
      <c r="F10" s="40"/>
      <c r="G10" s="40"/>
      <c r="H10" s="40"/>
      <c r="I10" s="40"/>
      <c r="J10" s="40"/>
    </row>
    <row r="11" spans="1:13" ht="15" customHeight="1" x14ac:dyDescent="0.2">
      <c r="A11" s="30" t="s">
        <v>357</v>
      </c>
      <c r="B11" s="40">
        <v>1</v>
      </c>
      <c r="C11" s="40"/>
      <c r="D11" s="40"/>
      <c r="E11" s="40">
        <v>1</v>
      </c>
      <c r="F11" s="40"/>
      <c r="G11" s="40"/>
      <c r="H11" s="40"/>
      <c r="I11" s="40"/>
      <c r="J11" s="40"/>
    </row>
    <row r="12" spans="1:13" ht="15" customHeight="1" x14ac:dyDescent="0.2">
      <c r="A12" s="8" t="s">
        <v>13</v>
      </c>
      <c r="B12" s="41"/>
      <c r="C12" s="42">
        <f>+C7/B7</f>
        <v>0</v>
      </c>
      <c r="D12" s="42">
        <f>+D7/B7</f>
        <v>0</v>
      </c>
      <c r="E12" s="42">
        <f>+E7/B7</f>
        <v>0.25</v>
      </c>
      <c r="F12" s="41"/>
      <c r="G12" s="42">
        <f>(G7/F7)*0.4</f>
        <v>9.0163934426229511E-2</v>
      </c>
      <c r="H12" s="42">
        <f>(H7/F7)*0.4</f>
        <v>0.10983606557377051</v>
      </c>
      <c r="I12" s="42">
        <f>+(I7/F7)*0.4</f>
        <v>0.10983606557377051</v>
      </c>
      <c r="J12" s="41"/>
      <c r="K12" s="42">
        <f>+(K7/J7)*0.4</f>
        <v>2.2222222222222223E-2</v>
      </c>
      <c r="L12" s="42">
        <f>+(L7/J7)*0.4</f>
        <v>0.11111111111111112</v>
      </c>
      <c r="M12" s="42">
        <f>+(M7/J7)*0.4</f>
        <v>0.16666666666666669</v>
      </c>
    </row>
    <row r="13" spans="1:13" ht="15" customHeight="1" x14ac:dyDescent="0.2">
      <c r="A13" s="3" t="s">
        <v>308</v>
      </c>
      <c r="B13" s="40">
        <f>B14</f>
        <v>1</v>
      </c>
      <c r="C13" s="40">
        <f>C14</f>
        <v>0</v>
      </c>
      <c r="D13" s="40">
        <f>D14</f>
        <v>0</v>
      </c>
      <c r="E13" s="40">
        <f>E14</f>
        <v>0</v>
      </c>
      <c r="F13" s="40">
        <v>1375</v>
      </c>
      <c r="G13" s="40">
        <v>95</v>
      </c>
      <c r="H13" s="40">
        <v>175</v>
      </c>
      <c r="I13" s="40">
        <v>240</v>
      </c>
      <c r="J13" s="40">
        <v>235</v>
      </c>
      <c r="K13" s="40">
        <v>0</v>
      </c>
      <c r="L13" s="40">
        <v>40</v>
      </c>
      <c r="M13" s="40">
        <v>70</v>
      </c>
    </row>
    <row r="14" spans="1:13" ht="15" customHeight="1" x14ac:dyDescent="0.2">
      <c r="A14" s="30" t="s">
        <v>136</v>
      </c>
      <c r="B14" s="40">
        <v>1</v>
      </c>
      <c r="C14" s="40"/>
      <c r="D14" s="40"/>
      <c r="E14" s="40"/>
      <c r="F14" s="40"/>
      <c r="G14" s="40"/>
      <c r="H14" s="40"/>
      <c r="I14" s="40"/>
      <c r="J14" s="40"/>
    </row>
    <row r="15" spans="1:13" ht="15" customHeight="1" x14ac:dyDescent="0.2">
      <c r="A15" s="8" t="s">
        <v>13</v>
      </c>
      <c r="B15" s="41"/>
      <c r="C15" s="42">
        <f>+C13/B13</f>
        <v>0</v>
      </c>
      <c r="D15" s="42">
        <f>+D13/B13</f>
        <v>0</v>
      </c>
      <c r="E15" s="42">
        <f>+E13/B13</f>
        <v>0</v>
      </c>
      <c r="F15" s="41"/>
      <c r="G15" s="42">
        <f>(G13/F13)*0.4</f>
        <v>2.7636363636363639E-2</v>
      </c>
      <c r="H15" s="42">
        <f>(H13/F13)*0.4</f>
        <v>5.0909090909090904E-2</v>
      </c>
      <c r="I15" s="42">
        <f>+(I13/F13)*0.4</f>
        <v>6.9818181818181821E-2</v>
      </c>
      <c r="J15" s="41"/>
      <c r="K15" s="42">
        <f>+(K13/J13)*0.4</f>
        <v>0</v>
      </c>
      <c r="L15" s="42">
        <f>+(L13/J13)*0.4</f>
        <v>6.8085106382978725E-2</v>
      </c>
      <c r="M15" s="42">
        <f>+(M13/J13)*0.4</f>
        <v>0.11914893617021277</v>
      </c>
    </row>
    <row r="16" spans="1:13" ht="15" customHeight="1" x14ac:dyDescent="0.2">
      <c r="A16" s="6" t="s">
        <v>309</v>
      </c>
      <c r="B16" s="35">
        <f>SUM(B17:B18)</f>
        <v>13</v>
      </c>
      <c r="C16" s="35">
        <f>SUM(C17:C18)</f>
        <v>1</v>
      </c>
      <c r="D16" s="35">
        <f>SUM(D17:D18)</f>
        <v>1</v>
      </c>
      <c r="E16" s="35">
        <f>SUM(E17:E18)</f>
        <v>4</v>
      </c>
      <c r="F16" s="35">
        <v>3540</v>
      </c>
      <c r="G16" s="35">
        <v>725</v>
      </c>
      <c r="H16" s="35">
        <v>872</v>
      </c>
      <c r="I16" s="35">
        <v>1185</v>
      </c>
      <c r="J16" s="35">
        <v>420</v>
      </c>
      <c r="K16" s="35">
        <v>130</v>
      </c>
      <c r="L16" s="35">
        <v>150</v>
      </c>
      <c r="M16" s="35">
        <v>80</v>
      </c>
    </row>
    <row r="17" spans="1:13" ht="15" customHeight="1" x14ac:dyDescent="0.2">
      <c r="A17" s="30" t="s">
        <v>280</v>
      </c>
      <c r="B17" s="40">
        <v>1</v>
      </c>
      <c r="C17" s="40"/>
      <c r="D17" s="40"/>
      <c r="E17" s="40">
        <v>1</v>
      </c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">
      <c r="A18" s="30" t="s">
        <v>64</v>
      </c>
      <c r="B18" s="40">
        <v>12</v>
      </c>
      <c r="C18" s="40">
        <v>1</v>
      </c>
      <c r="D18" s="40">
        <v>1</v>
      </c>
      <c r="E18" s="40">
        <v>3</v>
      </c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">
      <c r="A19" s="8" t="s">
        <v>13</v>
      </c>
      <c r="B19" s="43"/>
      <c r="C19" s="43">
        <f>+C16/B16</f>
        <v>7.6923076923076927E-2</v>
      </c>
      <c r="D19" s="43">
        <f>+D16/B16</f>
        <v>7.6923076923076927E-2</v>
      </c>
      <c r="E19" s="43">
        <f>+E16/B16</f>
        <v>0.30769230769230771</v>
      </c>
      <c r="F19" s="43"/>
      <c r="G19" s="43">
        <f>+(G16/F16)*0.4</f>
        <v>8.1920903954802268E-2</v>
      </c>
      <c r="H19" s="43">
        <f>+(H16/F16)*0.4</f>
        <v>9.8531073446327694E-2</v>
      </c>
      <c r="I19" s="43">
        <f>+(I16/F16)*0.4</f>
        <v>0.13389830508474576</v>
      </c>
      <c r="J19" s="43"/>
      <c r="K19" s="43">
        <f>+(K16/J16)*0.4</f>
        <v>0.12380952380952381</v>
      </c>
      <c r="L19" s="43">
        <f>+(L16/J16)*0.4</f>
        <v>0.14285714285714288</v>
      </c>
      <c r="M19" s="43">
        <f>+(M16/J16)*0.4</f>
        <v>7.6190476190476197E-2</v>
      </c>
    </row>
    <row r="20" spans="1:13" ht="15" customHeight="1" x14ac:dyDescent="0.2">
      <c r="A20" s="3" t="s">
        <v>137</v>
      </c>
      <c r="B20" s="40">
        <f>SUM(B21:B24)</f>
        <v>4</v>
      </c>
      <c r="C20" s="40">
        <f>SUM(C21:C24)</f>
        <v>0</v>
      </c>
      <c r="D20" s="40">
        <f>SUM(D21:D24)</f>
        <v>1</v>
      </c>
      <c r="E20" s="40">
        <f>SUM(E21:E24)</f>
        <v>0</v>
      </c>
      <c r="F20" s="40">
        <v>4625</v>
      </c>
      <c r="G20" s="40">
        <v>530</v>
      </c>
      <c r="H20" s="40">
        <v>640</v>
      </c>
      <c r="I20" s="40">
        <v>1355</v>
      </c>
      <c r="J20" s="40">
        <v>920</v>
      </c>
      <c r="K20" s="40">
        <v>45</v>
      </c>
      <c r="L20" s="40">
        <v>55</v>
      </c>
      <c r="M20" s="40">
        <v>285</v>
      </c>
    </row>
    <row r="21" spans="1:13" ht="15" customHeight="1" x14ac:dyDescent="0.2">
      <c r="A21" s="30" t="s">
        <v>362</v>
      </c>
      <c r="B21" s="40">
        <v>1</v>
      </c>
      <c r="C21" s="40"/>
      <c r="D21" s="40"/>
      <c r="E21" s="40"/>
      <c r="F21" s="40"/>
      <c r="G21" s="40"/>
      <c r="H21" s="40"/>
      <c r="I21" s="40"/>
      <c r="J21" s="40"/>
    </row>
    <row r="22" spans="1:13" ht="15" customHeight="1" x14ac:dyDescent="0.2">
      <c r="A22" s="30" t="s">
        <v>228</v>
      </c>
      <c r="B22" s="40">
        <v>1</v>
      </c>
      <c r="C22" s="40"/>
      <c r="D22" s="40">
        <v>1</v>
      </c>
      <c r="E22" s="40"/>
      <c r="F22" s="40"/>
      <c r="G22" s="40"/>
      <c r="H22" s="40"/>
      <c r="I22" s="40"/>
      <c r="J22" s="40"/>
    </row>
    <row r="23" spans="1:13" ht="15" customHeight="1" x14ac:dyDescent="0.2">
      <c r="A23" s="30" t="s">
        <v>281</v>
      </c>
      <c r="B23" s="40">
        <v>1</v>
      </c>
      <c r="C23" s="40"/>
      <c r="D23" s="40"/>
      <c r="E23" s="40"/>
      <c r="F23" s="40"/>
      <c r="G23" s="40"/>
      <c r="H23" s="40"/>
      <c r="I23" s="40"/>
      <c r="J23" s="40"/>
    </row>
    <row r="24" spans="1:13" ht="15" customHeight="1" x14ac:dyDescent="0.2">
      <c r="A24" s="30" t="s">
        <v>533</v>
      </c>
      <c r="B24" s="40">
        <v>1</v>
      </c>
      <c r="C24" s="40"/>
      <c r="D24" s="40"/>
      <c r="E24" s="40"/>
      <c r="F24" s="40"/>
      <c r="G24" s="40"/>
      <c r="H24" s="40"/>
      <c r="I24" s="40"/>
      <c r="J24" s="40"/>
    </row>
    <row r="25" spans="1:13" ht="15" customHeight="1" x14ac:dyDescent="0.2">
      <c r="A25" s="8" t="s">
        <v>13</v>
      </c>
      <c r="B25" s="41"/>
      <c r="C25" s="42">
        <f>+C20/B20</f>
        <v>0</v>
      </c>
      <c r="D25" s="42">
        <f>+D20/B20</f>
        <v>0.25</v>
      </c>
      <c r="E25" s="42">
        <f>+E20/B20</f>
        <v>0</v>
      </c>
      <c r="F25" s="41"/>
      <c r="G25" s="42">
        <f>(G20/F20)*0.4</f>
        <v>4.583783783783784E-2</v>
      </c>
      <c r="H25" s="42">
        <f>(H20/F20)*0.4</f>
        <v>5.5351351351351358E-2</v>
      </c>
      <c r="I25" s="42">
        <f>+(I20/F20)*0.4</f>
        <v>0.11718918918918919</v>
      </c>
      <c r="J25" s="41"/>
      <c r="K25" s="42">
        <f>+(K20/J20)*0.4</f>
        <v>1.9565217391304349E-2</v>
      </c>
      <c r="L25" s="42">
        <f>+(L20/J20)*0.4</f>
        <v>2.391304347826087E-2</v>
      </c>
      <c r="M25" s="42">
        <f>+(M20/J20)*0.4</f>
        <v>0.12391304347826088</v>
      </c>
    </row>
    <row r="26" spans="1:13" ht="15" customHeight="1" x14ac:dyDescent="0.2">
      <c r="A26" s="6" t="s">
        <v>138</v>
      </c>
      <c r="B26" s="35">
        <f>SUM(B27:B28)</f>
        <v>2</v>
      </c>
      <c r="C26" s="35">
        <f>SUM(C27:C28)</f>
        <v>0</v>
      </c>
      <c r="D26" s="35">
        <f>SUM(D27:D28)</f>
        <v>0</v>
      </c>
      <c r="E26" s="35">
        <f>SUM(E27:E28)</f>
        <v>0</v>
      </c>
      <c r="F26" s="35">
        <v>12530</v>
      </c>
      <c r="G26" s="35">
        <v>920</v>
      </c>
      <c r="H26" s="35">
        <v>1170</v>
      </c>
      <c r="I26" s="35">
        <v>585</v>
      </c>
      <c r="J26" s="35">
        <v>1045</v>
      </c>
      <c r="K26" s="35">
        <v>50</v>
      </c>
      <c r="L26" s="35">
        <v>64</v>
      </c>
      <c r="M26" s="35">
        <v>50</v>
      </c>
    </row>
    <row r="27" spans="1:13" ht="15" customHeight="1" x14ac:dyDescent="0.2">
      <c r="A27" s="30" t="s">
        <v>61</v>
      </c>
      <c r="B27" s="40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">
      <c r="A28" s="30" t="s">
        <v>404</v>
      </c>
      <c r="B28" s="40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">
      <c r="A29" s="8" t="s">
        <v>13</v>
      </c>
      <c r="B29" s="43"/>
      <c r="C29" s="43">
        <f>+C26/B26</f>
        <v>0</v>
      </c>
      <c r="D29" s="43">
        <f>+D26/B26</f>
        <v>0</v>
      </c>
      <c r="E29" s="43">
        <f>+E26/B26</f>
        <v>0</v>
      </c>
      <c r="F29" s="43"/>
      <c r="G29" s="43">
        <f>+(G26/F26)*0.4</f>
        <v>2.9369513168395853E-2</v>
      </c>
      <c r="H29" s="43">
        <f>+(H26/F26)*0.4</f>
        <v>3.7350359138068633E-2</v>
      </c>
      <c r="I29" s="43">
        <f>+(I26/F26)*0.4</f>
        <v>1.8675179569034316E-2</v>
      </c>
      <c r="J29" s="43"/>
      <c r="K29" s="43">
        <f>+(K26/J26)*0.4</f>
        <v>1.9138755980861247E-2</v>
      </c>
      <c r="L29" s="43">
        <f>+(L26/J26)*0.4</f>
        <v>2.4497607655502393E-2</v>
      </c>
      <c r="M29" s="43">
        <f>+(M26/J26)*0.4</f>
        <v>1.9138755980861247E-2</v>
      </c>
    </row>
    <row r="30" spans="1:13" ht="15" customHeight="1" x14ac:dyDescent="0.2">
      <c r="A30" s="6" t="s">
        <v>127</v>
      </c>
      <c r="B30" s="35">
        <f>SUM(B31:B31)</f>
        <v>1</v>
      </c>
      <c r="C30" s="35">
        <f>SUM(C31:C31)</f>
        <v>0</v>
      </c>
      <c r="D30" s="35">
        <f>SUM(D31:D31)</f>
        <v>0</v>
      </c>
      <c r="E30" s="35">
        <f>SUM(E31:E31)</f>
        <v>1</v>
      </c>
      <c r="F30" s="35">
        <v>7640</v>
      </c>
      <c r="G30" s="35">
        <v>2610</v>
      </c>
      <c r="H30" s="35">
        <v>2820</v>
      </c>
      <c r="I30" s="35">
        <v>5650</v>
      </c>
      <c r="J30" s="35">
        <v>680</v>
      </c>
      <c r="K30" s="35">
        <v>260</v>
      </c>
      <c r="L30" s="35">
        <v>295</v>
      </c>
      <c r="M30" s="35">
        <v>535</v>
      </c>
    </row>
    <row r="31" spans="1:13" ht="15" customHeight="1" x14ac:dyDescent="0.2">
      <c r="A31" s="30" t="s">
        <v>468</v>
      </c>
      <c r="B31" s="40">
        <v>1</v>
      </c>
      <c r="C31" s="40"/>
      <c r="D31" s="40"/>
      <c r="E31" s="40">
        <v>1</v>
      </c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">
      <c r="A32" s="8" t="s">
        <v>13</v>
      </c>
      <c r="B32" s="43"/>
      <c r="C32" s="43">
        <f>+C30/B30</f>
        <v>0</v>
      </c>
      <c r="D32" s="43">
        <f>+D30/B30</f>
        <v>0</v>
      </c>
      <c r="E32" s="43">
        <f>+E30/B30</f>
        <v>1</v>
      </c>
      <c r="F32" s="43"/>
      <c r="G32" s="43">
        <f>+(G30/F30)*0.4</f>
        <v>0.13664921465968588</v>
      </c>
      <c r="H32" s="43">
        <f>+(H30/F30)*0.4</f>
        <v>0.14764397905759161</v>
      </c>
      <c r="I32" s="43">
        <f>+(I30/F30)*0.4</f>
        <v>0.29581151832460734</v>
      </c>
      <c r="J32" s="43"/>
      <c r="K32" s="43">
        <f>+(K30/J30)*0.4</f>
        <v>0.15294117647058825</v>
      </c>
      <c r="L32" s="43">
        <f>+(L30/J30)*0.4</f>
        <v>0.1735294117647059</v>
      </c>
      <c r="M32" s="43">
        <f>+(M30/J30)*0.4</f>
        <v>0.31470588235294117</v>
      </c>
    </row>
    <row r="33" spans="1:13" ht="15" customHeight="1" x14ac:dyDescent="0.2">
      <c r="A33" s="3" t="s">
        <v>130</v>
      </c>
      <c r="B33" s="40">
        <f>SUM(B34:B50)</f>
        <v>17</v>
      </c>
      <c r="C33" s="40">
        <f>SUM(C34:C50)</f>
        <v>1</v>
      </c>
      <c r="D33" s="40">
        <f>SUM(D34:D50)</f>
        <v>1</v>
      </c>
      <c r="E33" s="40">
        <f>SUM(E34:E50)</f>
        <v>13</v>
      </c>
      <c r="F33" s="40">
        <v>12400</v>
      </c>
      <c r="G33" s="40">
        <v>3550</v>
      </c>
      <c r="H33" s="40">
        <v>3729</v>
      </c>
      <c r="I33" s="40">
        <v>7675</v>
      </c>
      <c r="J33" s="40">
        <v>1155</v>
      </c>
      <c r="K33" s="40">
        <v>425</v>
      </c>
      <c r="L33" s="40">
        <v>453</v>
      </c>
      <c r="M33" s="40">
        <v>710</v>
      </c>
    </row>
    <row r="34" spans="1:13" ht="15" customHeight="1" x14ac:dyDescent="0.2">
      <c r="A34" s="30" t="s">
        <v>472</v>
      </c>
      <c r="B34" s="40">
        <v>1</v>
      </c>
      <c r="C34" s="40"/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">
      <c r="A35" s="30" t="s">
        <v>402</v>
      </c>
      <c r="B35" s="40">
        <v>1</v>
      </c>
      <c r="C35" s="40"/>
      <c r="D35" s="40"/>
      <c r="E35" s="40">
        <v>1</v>
      </c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">
      <c r="A36" s="30" t="s">
        <v>473</v>
      </c>
      <c r="B36" s="40">
        <v>1</v>
      </c>
      <c r="C36" s="40"/>
      <c r="D36" s="40"/>
      <c r="E36" s="40">
        <v>1</v>
      </c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">
      <c r="A37" s="30" t="s">
        <v>470</v>
      </c>
      <c r="B37" s="40">
        <v>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">
      <c r="A38" s="30" t="s">
        <v>63</v>
      </c>
      <c r="B38" s="40">
        <v>1</v>
      </c>
      <c r="C38" s="40"/>
      <c r="D38" s="40"/>
      <c r="E38" s="40"/>
      <c r="F38" s="40"/>
      <c r="G38" s="40"/>
      <c r="H38" s="40"/>
      <c r="I38" s="40"/>
      <c r="J38" s="40"/>
    </row>
    <row r="39" spans="1:13" ht="15" customHeight="1" x14ac:dyDescent="0.2">
      <c r="A39" s="30" t="s">
        <v>243</v>
      </c>
      <c r="B39" s="40">
        <v>1</v>
      </c>
      <c r="C39" s="40"/>
      <c r="D39" s="40"/>
      <c r="E39" s="40"/>
      <c r="F39" s="40"/>
      <c r="G39" s="40"/>
      <c r="H39" s="40"/>
      <c r="I39" s="40"/>
      <c r="J39" s="40"/>
    </row>
    <row r="40" spans="1:13" ht="15" customHeight="1" x14ac:dyDescent="0.2">
      <c r="A40" s="30" t="s">
        <v>242</v>
      </c>
      <c r="B40" s="40">
        <v>1</v>
      </c>
      <c r="C40" s="40"/>
      <c r="D40" s="40"/>
      <c r="E40" s="40">
        <v>1</v>
      </c>
      <c r="F40" s="40"/>
      <c r="G40" s="40"/>
      <c r="H40" s="40"/>
      <c r="I40" s="40"/>
      <c r="J40" s="40"/>
    </row>
    <row r="41" spans="1:13" ht="15" customHeight="1" x14ac:dyDescent="0.2">
      <c r="A41" s="30" t="s">
        <v>403</v>
      </c>
      <c r="B41" s="40">
        <v>1</v>
      </c>
      <c r="C41" s="40"/>
      <c r="D41" s="40"/>
      <c r="E41" s="40">
        <v>1</v>
      </c>
      <c r="F41" s="40"/>
      <c r="G41" s="40"/>
      <c r="H41" s="40"/>
      <c r="I41" s="40"/>
      <c r="J41" s="40"/>
    </row>
    <row r="42" spans="1:13" ht="15" customHeight="1" x14ac:dyDescent="0.2">
      <c r="A42" s="30" t="s">
        <v>229</v>
      </c>
      <c r="B42" s="40">
        <v>1</v>
      </c>
      <c r="C42" s="40">
        <v>1</v>
      </c>
      <c r="D42" s="40">
        <v>1</v>
      </c>
      <c r="E42" s="40">
        <v>1</v>
      </c>
      <c r="F42" s="40"/>
      <c r="G42" s="40"/>
      <c r="H42" s="40"/>
      <c r="I42" s="40"/>
      <c r="J42" s="40"/>
    </row>
    <row r="43" spans="1:13" ht="15" customHeight="1" x14ac:dyDescent="0.2">
      <c r="A43" s="30" t="s">
        <v>406</v>
      </c>
      <c r="B43" s="40">
        <v>1</v>
      </c>
      <c r="C43" s="40"/>
      <c r="D43" s="40"/>
      <c r="E43" s="40">
        <v>1</v>
      </c>
      <c r="F43" s="40"/>
      <c r="G43" s="40"/>
      <c r="H43" s="40"/>
      <c r="I43" s="40"/>
      <c r="J43" s="40"/>
    </row>
    <row r="44" spans="1:13" ht="15" customHeight="1" x14ac:dyDescent="0.2">
      <c r="A44" s="30" t="s">
        <v>469</v>
      </c>
      <c r="B44" s="40">
        <v>1</v>
      </c>
      <c r="C44" s="40"/>
      <c r="D44" s="40"/>
      <c r="E44" s="40"/>
      <c r="F44" s="40"/>
      <c r="G44" s="40"/>
      <c r="H44" s="40"/>
      <c r="I44" s="40"/>
      <c r="J44" s="40"/>
    </row>
    <row r="45" spans="1:13" ht="15" customHeight="1" x14ac:dyDescent="0.2">
      <c r="A45" s="30" t="s">
        <v>407</v>
      </c>
      <c r="B45" s="40">
        <v>1</v>
      </c>
      <c r="C45" s="40"/>
      <c r="D45" s="40"/>
      <c r="E45" s="40">
        <v>1</v>
      </c>
      <c r="F45" s="40"/>
      <c r="G45" s="40"/>
      <c r="H45" s="40"/>
      <c r="I45" s="40"/>
      <c r="J45" s="40"/>
    </row>
    <row r="46" spans="1:13" ht="15" customHeight="1" x14ac:dyDescent="0.2">
      <c r="A46" s="30" t="s">
        <v>227</v>
      </c>
      <c r="B46" s="40">
        <v>1</v>
      </c>
      <c r="C46" s="40"/>
      <c r="D46" s="40"/>
      <c r="E46" s="40">
        <v>1</v>
      </c>
      <c r="F46" s="40"/>
      <c r="G46" s="40"/>
      <c r="H46" s="40"/>
      <c r="I46" s="40"/>
      <c r="J46" s="40"/>
    </row>
    <row r="47" spans="1:13" ht="15" customHeight="1" x14ac:dyDescent="0.2">
      <c r="A47" s="30" t="s">
        <v>178</v>
      </c>
      <c r="B47" s="40">
        <v>1</v>
      </c>
      <c r="C47" s="40"/>
      <c r="D47" s="40"/>
      <c r="E47" s="40">
        <v>1</v>
      </c>
      <c r="F47" s="40"/>
      <c r="G47" s="40"/>
      <c r="H47" s="40"/>
      <c r="I47" s="40"/>
      <c r="J47" s="40"/>
    </row>
    <row r="48" spans="1:13" ht="15" customHeight="1" x14ac:dyDescent="0.2">
      <c r="A48" s="30" t="s">
        <v>408</v>
      </c>
      <c r="B48" s="40">
        <v>1</v>
      </c>
      <c r="C48" s="40"/>
      <c r="D48" s="40"/>
      <c r="E48" s="40">
        <v>1</v>
      </c>
      <c r="F48" s="40"/>
      <c r="G48" s="40"/>
      <c r="H48" s="40"/>
      <c r="I48" s="40"/>
      <c r="J48" s="40"/>
    </row>
    <row r="49" spans="1:13" ht="15" customHeight="1" x14ac:dyDescent="0.2">
      <c r="A49" s="30" t="s">
        <v>471</v>
      </c>
      <c r="B49" s="40">
        <v>1</v>
      </c>
      <c r="C49" s="40"/>
      <c r="D49" s="40"/>
      <c r="E49" s="40">
        <v>1</v>
      </c>
      <c r="F49" s="40"/>
      <c r="G49" s="40"/>
      <c r="H49" s="40"/>
      <c r="I49" s="40"/>
      <c r="J49" s="40"/>
    </row>
    <row r="50" spans="1:13" ht="15" customHeight="1" x14ac:dyDescent="0.2">
      <c r="A50" s="30" t="s">
        <v>409</v>
      </c>
      <c r="B50" s="40">
        <v>1</v>
      </c>
      <c r="C50" s="40"/>
      <c r="D50" s="40"/>
      <c r="E50" s="40">
        <v>1</v>
      </c>
      <c r="F50" s="40"/>
      <c r="G50" s="40"/>
      <c r="H50" s="40"/>
      <c r="I50" s="40"/>
      <c r="J50" s="40"/>
    </row>
    <row r="51" spans="1:13" ht="15" customHeight="1" x14ac:dyDescent="0.2">
      <c r="A51" s="8" t="s">
        <v>13</v>
      </c>
      <c r="B51" s="41"/>
      <c r="C51" s="42">
        <f>+C33/B33</f>
        <v>5.8823529411764705E-2</v>
      </c>
      <c r="D51" s="42">
        <f>+D33/B33</f>
        <v>5.8823529411764705E-2</v>
      </c>
      <c r="E51" s="42">
        <f>+E33/B33</f>
        <v>0.76470588235294112</v>
      </c>
      <c r="F51" s="41"/>
      <c r="G51" s="42">
        <f>(G33/F33)*0.4</f>
        <v>0.11451612903225808</v>
      </c>
      <c r="H51" s="42">
        <f>(H33/F33)*0.4</f>
        <v>0.12029032258064516</v>
      </c>
      <c r="I51" s="42">
        <f>+(I33/F33)*0.4</f>
        <v>0.2475806451612903</v>
      </c>
      <c r="J51" s="41"/>
      <c r="K51" s="42">
        <f>+(K33/J33)*0.4</f>
        <v>0.14718614718614717</v>
      </c>
      <c r="L51" s="42">
        <f>+(L33/J33)*0.4</f>
        <v>0.1568831168831169</v>
      </c>
      <c r="M51" s="42">
        <f>+(M33/J33)*0.4</f>
        <v>0.24588744588744588</v>
      </c>
    </row>
    <row r="52" spans="1:13" ht="15" customHeight="1" x14ac:dyDescent="0.2">
      <c r="A52" s="12" t="s">
        <v>7</v>
      </c>
      <c r="B52" s="40">
        <f>SUM(B53:B59)</f>
        <v>7</v>
      </c>
      <c r="C52" s="40">
        <f>SUM(C53:C59)</f>
        <v>1</v>
      </c>
      <c r="D52" s="40">
        <f>SUM(D53:D59)</f>
        <v>1</v>
      </c>
      <c r="E52" s="40">
        <f>SUM(E53:E59)</f>
        <v>6</v>
      </c>
      <c r="F52" s="40">
        <v>14045</v>
      </c>
      <c r="G52" s="40">
        <v>2205</v>
      </c>
      <c r="H52" s="40">
        <v>2555</v>
      </c>
      <c r="I52" s="40">
        <v>8265</v>
      </c>
      <c r="J52" s="40">
        <v>1305</v>
      </c>
      <c r="K52" s="40">
        <v>230</v>
      </c>
      <c r="L52" s="40">
        <v>265</v>
      </c>
      <c r="M52" s="40">
        <v>630</v>
      </c>
    </row>
    <row r="53" spans="1:13" ht="15" customHeight="1" x14ac:dyDescent="0.2">
      <c r="A53" s="30" t="s">
        <v>69</v>
      </c>
      <c r="B53" s="40">
        <v>1</v>
      </c>
      <c r="C53" s="40"/>
      <c r="D53" s="40"/>
      <c r="E53" s="40">
        <v>1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">
      <c r="A54" s="30" t="s">
        <v>364</v>
      </c>
      <c r="B54" s="40">
        <v>1</v>
      </c>
      <c r="C54" s="40"/>
      <c r="D54" s="40"/>
      <c r="E54" s="40">
        <v>1</v>
      </c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">
      <c r="A55" s="30" t="s">
        <v>236</v>
      </c>
      <c r="B55" s="40">
        <v>1</v>
      </c>
      <c r="C55" s="40"/>
      <c r="D55" s="40"/>
      <c r="E55" s="40">
        <v>1</v>
      </c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">
      <c r="A56" s="30" t="s">
        <v>263</v>
      </c>
      <c r="B56" s="40">
        <v>1</v>
      </c>
      <c r="C56" s="40">
        <v>1</v>
      </c>
      <c r="D56" s="40">
        <v>1</v>
      </c>
      <c r="E56" s="40">
        <v>1</v>
      </c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">
      <c r="A57" s="30" t="s">
        <v>60</v>
      </c>
      <c r="B57" s="40">
        <v>1</v>
      </c>
      <c r="C57" s="40"/>
      <c r="D57" s="40"/>
      <c r="E57" s="40">
        <v>1</v>
      </c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">
      <c r="A58" s="30" t="s">
        <v>537</v>
      </c>
      <c r="B58" s="40">
        <v>1</v>
      </c>
      <c r="C58" s="40"/>
      <c r="D58" s="40"/>
      <c r="E58" s="40">
        <v>1</v>
      </c>
      <c r="F58" s="40"/>
      <c r="G58" s="40"/>
      <c r="H58" s="40"/>
      <c r="I58" s="40"/>
      <c r="J58" s="40"/>
      <c r="K58" s="40"/>
      <c r="L58" s="40"/>
      <c r="M58" s="40"/>
    </row>
    <row r="59" spans="1:13" ht="15" customHeight="1" x14ac:dyDescent="0.2">
      <c r="A59" s="30" t="s">
        <v>282</v>
      </c>
      <c r="B59" s="40">
        <v>1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5" customHeight="1" x14ac:dyDescent="0.2">
      <c r="A60" s="8" t="s">
        <v>13</v>
      </c>
      <c r="B60" s="42"/>
      <c r="C60" s="43">
        <f>+C52/B52</f>
        <v>0.14285714285714285</v>
      </c>
      <c r="D60" s="43">
        <f>+D52/B52</f>
        <v>0.14285714285714285</v>
      </c>
      <c r="E60" s="42">
        <f>+E52/B52</f>
        <v>0.8571428571428571</v>
      </c>
      <c r="F60" s="42"/>
      <c r="G60" s="42">
        <f>+(G52/F52)*0.4</f>
        <v>6.279814880740478E-2</v>
      </c>
      <c r="H60" s="42">
        <f>+(H52/F52)*0.4</f>
        <v>7.2766108935564261E-2</v>
      </c>
      <c r="I60" s="42">
        <f>+(I52/F52)*0.4</f>
        <v>0.23538625845496619</v>
      </c>
      <c r="J60" s="42"/>
      <c r="K60" s="42">
        <f>+(K52/J52)*0.4</f>
        <v>7.0498084291187743E-2</v>
      </c>
      <c r="L60" s="42">
        <f>+(L52/J52)*0.4</f>
        <v>8.1226053639846751E-2</v>
      </c>
      <c r="M60" s="42">
        <f>+(M52/J52)*0.4</f>
        <v>0.19310344827586209</v>
      </c>
    </row>
    <row r="61" spans="1:13" ht="26.25" customHeight="1" x14ac:dyDescent="0.2">
      <c r="A61" s="25" t="s">
        <v>310</v>
      </c>
      <c r="B61" s="35">
        <f>B62</f>
        <v>1</v>
      </c>
      <c r="C61" s="35">
        <f>C62</f>
        <v>0</v>
      </c>
      <c r="D61" s="35">
        <f>D62</f>
        <v>0</v>
      </c>
      <c r="E61" s="35">
        <f>E62</f>
        <v>0</v>
      </c>
      <c r="F61" s="40">
        <v>3370</v>
      </c>
      <c r="G61" s="40">
        <v>450</v>
      </c>
      <c r="H61" s="40">
        <v>575</v>
      </c>
      <c r="I61" s="40">
        <v>135</v>
      </c>
      <c r="J61" s="40">
        <v>250</v>
      </c>
      <c r="K61" s="40">
        <v>55</v>
      </c>
      <c r="L61" s="40">
        <v>55</v>
      </c>
      <c r="M61" s="40">
        <v>0</v>
      </c>
    </row>
    <row r="62" spans="1:13" ht="15" customHeight="1" x14ac:dyDescent="0.2">
      <c r="A62" s="30" t="s">
        <v>62</v>
      </c>
      <c r="B62" s="35">
        <v>1</v>
      </c>
      <c r="F62" s="40"/>
      <c r="G62" s="40"/>
      <c r="H62" s="40"/>
      <c r="I62" s="40"/>
      <c r="J62" s="40"/>
      <c r="K62" s="40"/>
      <c r="L62" s="40"/>
      <c r="M62" s="40"/>
    </row>
    <row r="63" spans="1:13" ht="15" customHeight="1" x14ac:dyDescent="0.2">
      <c r="A63" s="8" t="s">
        <v>13</v>
      </c>
      <c r="B63" s="42"/>
      <c r="C63" s="42">
        <f>+C61/B61</f>
        <v>0</v>
      </c>
      <c r="D63" s="42">
        <f>+D61/B61</f>
        <v>0</v>
      </c>
      <c r="E63" s="42">
        <f>+E61/B61</f>
        <v>0</v>
      </c>
      <c r="F63" s="42"/>
      <c r="G63" s="42">
        <f>+(G61/F61)*0.4</f>
        <v>5.3412462908011875E-2</v>
      </c>
      <c r="H63" s="42">
        <f>+(H61/F61)*0.4</f>
        <v>6.82492581602374E-2</v>
      </c>
      <c r="I63" s="42">
        <f>+(I61/F61)*0.4</f>
        <v>1.6023738872403562E-2</v>
      </c>
      <c r="J63" s="42"/>
      <c r="K63" s="42">
        <f>+(K61/J61)*0.4</f>
        <v>8.8000000000000009E-2</v>
      </c>
      <c r="L63" s="42">
        <f>+(L61/J61)*0.4</f>
        <v>8.8000000000000009E-2</v>
      </c>
      <c r="M63" s="42">
        <f>+(M61/J61)*0.4</f>
        <v>0</v>
      </c>
    </row>
    <row r="64" spans="1:13" ht="27" customHeight="1" x14ac:dyDescent="0.2">
      <c r="A64" s="25" t="s">
        <v>311</v>
      </c>
      <c r="B64" s="40">
        <f>SUM(B65:B66)</f>
        <v>2</v>
      </c>
      <c r="C64" s="40">
        <f>SUM(C65:C66)</f>
        <v>0</v>
      </c>
      <c r="D64" s="40">
        <f>SUM(D65:D66)</f>
        <v>0</v>
      </c>
      <c r="E64" s="40">
        <f>SUM(E65:E66)</f>
        <v>2</v>
      </c>
      <c r="F64" s="40">
        <v>3735</v>
      </c>
      <c r="G64" s="40">
        <v>705</v>
      </c>
      <c r="H64" s="40">
        <v>899</v>
      </c>
      <c r="I64" s="40">
        <v>2060</v>
      </c>
      <c r="J64" s="40">
        <v>505</v>
      </c>
      <c r="K64" s="40">
        <v>160</v>
      </c>
      <c r="L64" s="40">
        <v>210</v>
      </c>
      <c r="M64" s="40">
        <v>255</v>
      </c>
    </row>
    <row r="65" spans="1:13" ht="15" customHeight="1" x14ac:dyDescent="0.2">
      <c r="A65" s="30" t="s">
        <v>205</v>
      </c>
      <c r="B65" s="40">
        <v>1</v>
      </c>
      <c r="C65" s="40"/>
      <c r="D65" s="40"/>
      <c r="E65" s="40">
        <v>1</v>
      </c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">
      <c r="A66" s="30" t="s">
        <v>206</v>
      </c>
      <c r="B66" s="40">
        <v>1</v>
      </c>
      <c r="C66" s="40"/>
      <c r="D66" s="40"/>
      <c r="E66" s="40">
        <v>1</v>
      </c>
      <c r="F66" s="40"/>
      <c r="G66" s="40"/>
      <c r="H66" s="40"/>
      <c r="I66" s="40"/>
      <c r="J66" s="40"/>
      <c r="K66" s="40"/>
      <c r="L66" s="40"/>
      <c r="M66" s="40"/>
    </row>
    <row r="67" spans="1:13" ht="15" customHeight="1" x14ac:dyDescent="0.2">
      <c r="A67" s="8" t="s">
        <v>13</v>
      </c>
      <c r="B67" s="42"/>
      <c r="C67" s="42">
        <f>+C64/B64</f>
        <v>0</v>
      </c>
      <c r="D67" s="42">
        <f>+D64/B64</f>
        <v>0</v>
      </c>
      <c r="E67" s="42">
        <f>+E64/B64</f>
        <v>1</v>
      </c>
      <c r="F67" s="42"/>
      <c r="G67" s="42">
        <f>+(G64/F64)*0.4</f>
        <v>7.5502008032128518E-2</v>
      </c>
      <c r="H67" s="42">
        <f>+(H64/F64)*0.4</f>
        <v>9.6278447121820626E-2</v>
      </c>
      <c r="I67" s="42">
        <f>+(I64/F64)*0.4</f>
        <v>0.22061579651941099</v>
      </c>
      <c r="J67" s="42"/>
      <c r="K67" s="42">
        <f>+(K64/J64)*0.4</f>
        <v>0.12673267326732673</v>
      </c>
      <c r="L67" s="42">
        <f>+(L64/J64)*0.4</f>
        <v>0.16633663366336635</v>
      </c>
      <c r="M67" s="42">
        <f>+(M64/J64)*0.4</f>
        <v>0.20198019801980199</v>
      </c>
    </row>
    <row r="68" spans="1:13" ht="15" customHeight="1" x14ac:dyDescent="0.2">
      <c r="A68" s="12" t="s">
        <v>132</v>
      </c>
      <c r="B68" s="40">
        <f>SUM(B69:B71)</f>
        <v>3</v>
      </c>
      <c r="C68" s="40">
        <f>SUM(C69:C71)</f>
        <v>2</v>
      </c>
      <c r="D68" s="40">
        <f>SUM(D69:D71)</f>
        <v>2</v>
      </c>
      <c r="E68" s="40">
        <f>SUM(E69:E71)</f>
        <v>2</v>
      </c>
      <c r="F68" s="40">
        <v>37740</v>
      </c>
      <c r="G68" s="40">
        <v>4130</v>
      </c>
      <c r="H68" s="40">
        <v>5530</v>
      </c>
      <c r="I68" s="40">
        <v>11875</v>
      </c>
      <c r="J68" s="40">
        <v>5550</v>
      </c>
      <c r="K68" s="40">
        <v>375</v>
      </c>
      <c r="L68" s="40">
        <v>775</v>
      </c>
      <c r="M68" s="40">
        <v>1580</v>
      </c>
    </row>
    <row r="69" spans="1:13" ht="15" customHeight="1" x14ac:dyDescent="0.2">
      <c r="A69" s="30" t="s">
        <v>109</v>
      </c>
      <c r="B69" s="40">
        <v>1</v>
      </c>
      <c r="C69" s="40">
        <v>1</v>
      </c>
      <c r="D69" s="40">
        <v>1</v>
      </c>
      <c r="E69" s="40">
        <v>1</v>
      </c>
      <c r="F69" s="40"/>
      <c r="G69" s="40"/>
      <c r="H69" s="40"/>
      <c r="I69" s="40"/>
      <c r="J69" s="40"/>
      <c r="K69" s="40"/>
      <c r="L69" s="40"/>
      <c r="M69" s="40"/>
    </row>
    <row r="70" spans="1:13" ht="15" customHeight="1" x14ac:dyDescent="0.2">
      <c r="A70" s="30" t="s">
        <v>534</v>
      </c>
      <c r="B70" s="40">
        <v>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 customHeight="1" x14ac:dyDescent="0.2">
      <c r="A71" s="30" t="s">
        <v>365</v>
      </c>
      <c r="B71" s="40">
        <v>1</v>
      </c>
      <c r="C71" s="40">
        <v>1</v>
      </c>
      <c r="D71" s="40">
        <v>1</v>
      </c>
      <c r="E71" s="40">
        <v>1</v>
      </c>
      <c r="F71" s="40"/>
      <c r="G71" s="40"/>
      <c r="H71" s="40"/>
      <c r="I71" s="40"/>
      <c r="J71" s="40"/>
      <c r="K71" s="40"/>
      <c r="L71" s="40"/>
      <c r="M71" s="40"/>
    </row>
    <row r="72" spans="1:13" ht="15" customHeight="1" x14ac:dyDescent="0.2">
      <c r="A72" s="8" t="s">
        <v>13</v>
      </c>
      <c r="B72" s="42"/>
      <c r="C72" s="42">
        <f>+C68/B68</f>
        <v>0.66666666666666663</v>
      </c>
      <c r="D72" s="42">
        <f>+D68/B68</f>
        <v>0.66666666666666663</v>
      </c>
      <c r="E72" s="42">
        <f>+E68/B68</f>
        <v>0.66666666666666663</v>
      </c>
      <c r="F72" s="42"/>
      <c r="G72" s="42">
        <f>+(G68/F68)*0.4</f>
        <v>4.3773184949655541E-2</v>
      </c>
      <c r="H72" s="42">
        <f>+(H68/F68)*0.4</f>
        <v>5.8611552729199795E-2</v>
      </c>
      <c r="I72" s="42">
        <f>+(I68/F68)*0.4</f>
        <v>0.12586115527291999</v>
      </c>
      <c r="J72" s="42"/>
      <c r="K72" s="42">
        <f>+(K68/J68)*0.4</f>
        <v>2.7027027027027029E-2</v>
      </c>
      <c r="L72" s="42">
        <f>+(L68/J68)*0.4</f>
        <v>5.5855855855855854E-2</v>
      </c>
      <c r="M72" s="42">
        <f>+(M68/J68)*0.4</f>
        <v>0.11387387387387388</v>
      </c>
    </row>
    <row r="73" spans="1:13" ht="15" customHeight="1" x14ac:dyDescent="0.2">
      <c r="A73" s="12" t="s">
        <v>318</v>
      </c>
      <c r="B73" s="40">
        <f>SUM(B74:B74)</f>
        <v>1</v>
      </c>
      <c r="C73" s="40">
        <f>SUM(C74:C74)</f>
        <v>0</v>
      </c>
      <c r="D73" s="40">
        <f>SUM(D74:D74)</f>
        <v>0</v>
      </c>
      <c r="E73" s="40">
        <f>SUM(E74:E74)</f>
        <v>1</v>
      </c>
      <c r="F73" s="40">
        <v>900</v>
      </c>
      <c r="G73" s="40">
        <v>70</v>
      </c>
      <c r="H73" s="40">
        <v>110</v>
      </c>
      <c r="I73" s="40">
        <v>795</v>
      </c>
      <c r="J73" s="40">
        <v>70</v>
      </c>
      <c r="K73" s="40">
        <v>0</v>
      </c>
      <c r="L73" s="40">
        <v>0</v>
      </c>
      <c r="M73" s="40">
        <v>70</v>
      </c>
    </row>
    <row r="74" spans="1:13" ht="15" customHeight="1" x14ac:dyDescent="0.2">
      <c r="A74" s="30" t="s">
        <v>262</v>
      </c>
      <c r="B74" s="40">
        <v>1</v>
      </c>
      <c r="C74" s="40"/>
      <c r="D74" s="40"/>
      <c r="E74" s="40">
        <v>1</v>
      </c>
      <c r="F74" s="40"/>
      <c r="G74" s="40"/>
      <c r="H74" s="40"/>
      <c r="I74" s="40"/>
      <c r="J74" s="40"/>
      <c r="K74" s="40"/>
      <c r="L74" s="40"/>
      <c r="M74" s="40"/>
    </row>
    <row r="75" spans="1:13" ht="15" customHeight="1" x14ac:dyDescent="0.2">
      <c r="A75" s="8" t="s">
        <v>13</v>
      </c>
      <c r="B75" s="42"/>
      <c r="C75" s="42">
        <f>+C73/B73</f>
        <v>0</v>
      </c>
      <c r="D75" s="42">
        <f>+D73/B73</f>
        <v>0</v>
      </c>
      <c r="E75" s="42">
        <f>+E73/B73</f>
        <v>1</v>
      </c>
      <c r="F75" s="42"/>
      <c r="G75" s="42">
        <f>+(G73/F73)*0.5</f>
        <v>3.888888888888889E-2</v>
      </c>
      <c r="H75" s="42">
        <f>+(H73/F73)*0.5</f>
        <v>6.1111111111111109E-2</v>
      </c>
      <c r="I75" s="42">
        <f>+(I73/F73)*0.5</f>
        <v>0.44166666666666665</v>
      </c>
      <c r="J75" s="42"/>
      <c r="K75" s="42">
        <f>+(K73/J73)*0.3</f>
        <v>0</v>
      </c>
      <c r="L75" s="42">
        <f>+(L73/J73)*0.3</f>
        <v>0</v>
      </c>
      <c r="M75" s="42">
        <f>+(M73/J73)*0.3</f>
        <v>0.3</v>
      </c>
    </row>
    <row r="76" spans="1:13" ht="15" customHeight="1" x14ac:dyDescent="0.2">
      <c r="A76" s="12" t="s">
        <v>301</v>
      </c>
      <c r="B76" s="40">
        <f>SUM(B77:B79)</f>
        <v>3</v>
      </c>
      <c r="C76" s="40">
        <f>SUM(C77:C79)</f>
        <v>0</v>
      </c>
      <c r="D76" s="40">
        <f>SUM(D77:D79)</f>
        <v>0</v>
      </c>
      <c r="E76" s="40">
        <f>SUM(E77:E79)</f>
        <v>3</v>
      </c>
      <c r="F76" s="40">
        <v>595</v>
      </c>
      <c r="G76" s="40">
        <v>100</v>
      </c>
      <c r="H76" s="40">
        <v>150</v>
      </c>
      <c r="I76" s="40">
        <v>310</v>
      </c>
      <c r="J76" s="40">
        <v>50</v>
      </c>
      <c r="K76" s="40">
        <v>10</v>
      </c>
      <c r="L76" s="40">
        <v>10</v>
      </c>
      <c r="M76" s="40">
        <v>30</v>
      </c>
    </row>
    <row r="77" spans="1:13" s="36" customFormat="1" ht="15" customHeight="1" x14ac:dyDescent="0.2">
      <c r="A77" s="46" t="s">
        <v>264</v>
      </c>
      <c r="B77" s="36">
        <v>1</v>
      </c>
      <c r="E77" s="36">
        <v>1</v>
      </c>
    </row>
    <row r="78" spans="1:13" s="36" customFormat="1" ht="15" customHeight="1" x14ac:dyDescent="0.2">
      <c r="A78" s="46" t="s">
        <v>363</v>
      </c>
      <c r="B78" s="36">
        <v>1</v>
      </c>
      <c r="E78" s="36">
        <v>1</v>
      </c>
    </row>
    <row r="79" spans="1:13" s="36" customFormat="1" ht="15" customHeight="1" x14ac:dyDescent="0.2">
      <c r="A79" s="46" t="s">
        <v>405</v>
      </c>
      <c r="B79" s="36">
        <v>1</v>
      </c>
      <c r="E79" s="36">
        <v>1</v>
      </c>
    </row>
    <row r="80" spans="1:13" ht="15" customHeight="1" x14ac:dyDescent="0.2">
      <c r="A80" s="8" t="s">
        <v>13</v>
      </c>
      <c r="B80" s="42"/>
      <c r="C80" s="42">
        <f>+C76/B76</f>
        <v>0</v>
      </c>
      <c r="D80" s="42">
        <f>+D76/B76</f>
        <v>0</v>
      </c>
      <c r="E80" s="42">
        <f>+E76/B76</f>
        <v>1</v>
      </c>
      <c r="F80" s="42"/>
      <c r="G80" s="42">
        <f>+(G76/F76)*0.4</f>
        <v>6.7226890756302532E-2</v>
      </c>
      <c r="H80" s="42">
        <f>+(H76/F76)*0.4</f>
        <v>0.10084033613445378</v>
      </c>
      <c r="I80" s="42">
        <f>+(I76/F76)*0.4</f>
        <v>0.20840336134453785</v>
      </c>
      <c r="J80" s="42"/>
      <c r="K80" s="42">
        <f>+(K76/J76)*0.4</f>
        <v>8.0000000000000016E-2</v>
      </c>
      <c r="L80" s="42">
        <f>+(L76/J76)*0.4</f>
        <v>8.0000000000000016E-2</v>
      </c>
      <c r="M80" s="42">
        <f>+(M76/J76)*0.4</f>
        <v>0.24</v>
      </c>
    </row>
    <row r="81" spans="1:13" ht="15" customHeight="1" x14ac:dyDescent="0.2">
      <c r="A81" s="12" t="s">
        <v>59</v>
      </c>
      <c r="B81" s="40">
        <f>SUM(B82:B83)</f>
        <v>1</v>
      </c>
      <c r="C81" s="40">
        <f>SUM(C82:C82)</f>
        <v>1</v>
      </c>
      <c r="D81" s="40">
        <f>SUM(D82:D82)</f>
        <v>1</v>
      </c>
      <c r="E81" s="40">
        <f>SUM(E82:E82)</f>
        <v>0</v>
      </c>
      <c r="F81" s="40">
        <v>2570</v>
      </c>
      <c r="G81" s="40">
        <v>445</v>
      </c>
      <c r="H81" s="40">
        <v>540</v>
      </c>
      <c r="I81" s="40">
        <v>1165</v>
      </c>
      <c r="J81" s="40">
        <v>775</v>
      </c>
      <c r="K81" s="40">
        <v>185</v>
      </c>
      <c r="L81" s="40">
        <v>214</v>
      </c>
      <c r="M81" s="40">
        <v>380</v>
      </c>
    </row>
    <row r="82" spans="1:13" ht="15" customHeight="1" x14ac:dyDescent="0.2">
      <c r="A82" s="46" t="s">
        <v>265</v>
      </c>
      <c r="B82" s="40">
        <v>1</v>
      </c>
      <c r="C82" s="40">
        <v>1</v>
      </c>
      <c r="D82" s="40">
        <v>1</v>
      </c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5" customHeight="1" x14ac:dyDescent="0.2">
      <c r="A83" s="8" t="s">
        <v>13</v>
      </c>
      <c r="B83" s="42"/>
      <c r="C83" s="42">
        <f>+C81/B81</f>
        <v>1</v>
      </c>
      <c r="D83" s="42">
        <f>+D81/B81</f>
        <v>1</v>
      </c>
      <c r="E83" s="42">
        <f>+E81/B81</f>
        <v>0</v>
      </c>
      <c r="F83" s="42"/>
      <c r="G83" s="42">
        <f>+(G81/F81)*0.4</f>
        <v>6.9260700389105062E-2</v>
      </c>
      <c r="H83" s="42">
        <f>+(H81/F81)*0.4</f>
        <v>8.4046692607003898E-2</v>
      </c>
      <c r="I83" s="42">
        <f>+(I81/F81)*0.4</f>
        <v>0.1813229571984436</v>
      </c>
      <c r="J83" s="42"/>
      <c r="K83" s="42">
        <f>+(K81/J81)*0.4</f>
        <v>9.5483870967741941E-2</v>
      </c>
      <c r="L83" s="42">
        <f>+(L81/J81)*0.4</f>
        <v>0.1104516129032258</v>
      </c>
      <c r="M83" s="42">
        <f>+(M81/J81)*0.4</f>
        <v>0.19612903225806452</v>
      </c>
    </row>
    <row r="84" spans="1:13" ht="15" customHeight="1" x14ac:dyDescent="0.2">
      <c r="A84" s="37" t="s">
        <v>12</v>
      </c>
      <c r="B84" s="40">
        <f>+B7+B13+B16+B20+B26+B33+B52+B61+B64+B76+B81+B30+B73+B68</f>
        <v>60</v>
      </c>
      <c r="C84" s="40">
        <f t="shared" ref="C84:M84" si="0">+C7+C13+C16+C20+C26+C33+C52+C61+C64+C76+C81+C30+C73+C68</f>
        <v>6</v>
      </c>
      <c r="D84" s="40">
        <f t="shared" si="0"/>
        <v>7</v>
      </c>
      <c r="E84" s="40">
        <f t="shared" si="0"/>
        <v>33</v>
      </c>
      <c r="F84" s="40">
        <f t="shared" si="0"/>
        <v>106285</v>
      </c>
      <c r="G84" s="40">
        <f t="shared" si="0"/>
        <v>16810</v>
      </c>
      <c r="H84" s="40">
        <f t="shared" si="0"/>
        <v>20100</v>
      </c>
      <c r="I84" s="40">
        <f t="shared" si="0"/>
        <v>41630</v>
      </c>
      <c r="J84" s="40">
        <f t="shared" si="0"/>
        <v>13140</v>
      </c>
      <c r="K84" s="40">
        <f t="shared" si="0"/>
        <v>1935</v>
      </c>
      <c r="L84" s="40">
        <f t="shared" si="0"/>
        <v>2636</v>
      </c>
      <c r="M84" s="40">
        <f t="shared" si="0"/>
        <v>4750</v>
      </c>
    </row>
    <row r="85" spans="1:13" ht="15" customHeight="1" x14ac:dyDescent="0.2">
      <c r="A85" s="8" t="s">
        <v>13</v>
      </c>
      <c r="B85" s="43"/>
      <c r="C85" s="43">
        <f>+C84/B84</f>
        <v>0.1</v>
      </c>
      <c r="D85" s="43">
        <f>+D84/B84</f>
        <v>0.11666666666666667</v>
      </c>
      <c r="E85" s="43">
        <f>+E84/B84</f>
        <v>0.55000000000000004</v>
      </c>
      <c r="F85" s="43"/>
      <c r="G85" s="43">
        <f t="shared" ref="G85:K85" si="1">+(G84/F84)*0.4</f>
        <v>6.3263866020604978E-2</v>
      </c>
      <c r="H85" s="43">
        <f>+(H84/F84)*0.4</f>
        <v>7.564566966175848E-2</v>
      </c>
      <c r="I85" s="43">
        <f>+(I84/F84)*0.4</f>
        <v>0.15667309592134357</v>
      </c>
      <c r="J85" s="43"/>
      <c r="K85" s="43">
        <f t="shared" si="1"/>
        <v>5.8904109589041104E-2</v>
      </c>
      <c r="L85" s="43">
        <f>+(L84/J84)*0.4</f>
        <v>8.0243531202435325E-2</v>
      </c>
      <c r="M85" s="43">
        <f>+(M84/J84)*0.4</f>
        <v>0.14459665144596653</v>
      </c>
    </row>
    <row r="87" spans="1:13" ht="15" customHeight="1" x14ac:dyDescent="0.2">
      <c r="A87" s="37" t="s">
        <v>14</v>
      </c>
      <c r="B87" s="37" t="s">
        <v>3</v>
      </c>
      <c r="C87" s="37" t="s">
        <v>56</v>
      </c>
      <c r="D87" s="37" t="s">
        <v>4</v>
      </c>
    </row>
    <row r="89" spans="1:13" ht="15" customHeight="1" x14ac:dyDescent="0.2">
      <c r="A89" s="35" t="s">
        <v>97</v>
      </c>
      <c r="B89" s="44">
        <f>+G85</f>
        <v>6.3263866020604978E-2</v>
      </c>
      <c r="C89" s="44">
        <f>+H85</f>
        <v>7.564566966175848E-2</v>
      </c>
      <c r="D89" s="44">
        <f>+I85</f>
        <v>0.15667309592134357</v>
      </c>
    </row>
    <row r="90" spans="1:13" ht="15" customHeight="1" x14ac:dyDescent="0.2">
      <c r="A90" s="35" t="s">
        <v>20</v>
      </c>
      <c r="B90" s="44">
        <f>+K85</f>
        <v>5.8904109589041104E-2</v>
      </c>
      <c r="C90" s="44">
        <f>+L85</f>
        <v>8.0243531202435325E-2</v>
      </c>
      <c r="D90" s="44">
        <f>+M85</f>
        <v>0.14459665144596653</v>
      </c>
    </row>
    <row r="91" spans="1:13" ht="15" customHeight="1" x14ac:dyDescent="0.2">
      <c r="A91" s="35" t="s">
        <v>21</v>
      </c>
      <c r="B91" s="44">
        <v>2.8500000000000001E-2</v>
      </c>
      <c r="C91" s="44">
        <v>3.39E-2</v>
      </c>
      <c r="D91" s="44">
        <v>0.1346</v>
      </c>
    </row>
    <row r="92" spans="1:13" ht="15" customHeight="1" x14ac:dyDescent="0.2">
      <c r="A92" s="45" t="s">
        <v>12</v>
      </c>
      <c r="B92" s="43">
        <f>SUM(B89:B91)</f>
        <v>0.15066797560964609</v>
      </c>
      <c r="C92" s="43">
        <f>SUM(C89:C91)</f>
        <v>0.18978920086419382</v>
      </c>
      <c r="D92" s="43">
        <f>SUM(D89:D91)</f>
        <v>0.4358697473673101</v>
      </c>
    </row>
  </sheetData>
  <sortState ref="A52:M58">
    <sortCondition ref="A52:A58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scale="98" orientation="landscape" r:id="rId1"/>
  <headerFooter alignWithMargins="0">
    <oddHeader xml:space="preserve">&amp;C&amp;"Times New Roman,Bold"&amp;11AVAILABILITY ANALYSIS - 08/31/2016
</oddHeader>
    <oddFooter>&amp;RUpdated: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showWhiteSpace="0" topLeftCell="A121" zoomScaleNormal="100" workbookViewId="0">
      <selection activeCell="G154" sqref="G154"/>
    </sheetView>
  </sheetViews>
  <sheetFormatPr defaultColWidth="9.33203125" defaultRowHeight="15" customHeight="1" x14ac:dyDescent="0.2"/>
  <cols>
    <col min="1" max="1" width="41.6640625" style="35" customWidth="1"/>
    <col min="2" max="2" width="8.1640625" style="35" bestFit="1" customWidth="1"/>
    <col min="3" max="3" width="10.1640625" style="35" bestFit="1" customWidth="1"/>
    <col min="4" max="4" width="11" style="35" bestFit="1" customWidth="1"/>
    <col min="5" max="5" width="10.1640625" style="35" bestFit="1" customWidth="1"/>
    <col min="6" max="6" width="9" style="35" bestFit="1" customWidth="1"/>
    <col min="7" max="9" width="10.1640625" style="35" bestFit="1" customWidth="1"/>
    <col min="10" max="10" width="8.83203125" style="35" bestFit="1" customWidth="1"/>
    <col min="11" max="11" width="9" style="35" customWidth="1"/>
    <col min="12" max="12" width="8.83203125" style="35" customWidth="1"/>
    <col min="13" max="13" width="9.5" style="35" bestFit="1" customWidth="1"/>
    <col min="14" max="16384" width="9.33203125" style="35"/>
  </cols>
  <sheetData>
    <row r="1" spans="1:13" ht="15" customHeight="1" x14ac:dyDescent="0.2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5</v>
      </c>
      <c r="G5" s="62"/>
      <c r="H5" s="62"/>
      <c r="I5" s="62"/>
      <c r="J5" s="62" t="s">
        <v>19</v>
      </c>
      <c r="K5" s="62"/>
      <c r="L5" s="62"/>
      <c r="M5" s="62"/>
    </row>
    <row r="6" spans="1:13" s="39" customFormat="1" ht="15" customHeight="1" x14ac:dyDescent="0.2">
      <c r="A6" s="37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15" customHeight="1" x14ac:dyDescent="0.2">
      <c r="A7" s="3" t="s">
        <v>66</v>
      </c>
      <c r="B7" s="40">
        <f>SUM(B8:B13)</f>
        <v>12</v>
      </c>
      <c r="C7" s="40">
        <f>SUM(C8:C13)</f>
        <v>5</v>
      </c>
      <c r="D7" s="40">
        <f>SUM(D8:D13)</f>
        <v>6</v>
      </c>
      <c r="E7" s="40">
        <f>SUM(E8:E13)</f>
        <v>9</v>
      </c>
      <c r="F7" s="40">
        <v>24340</v>
      </c>
      <c r="G7" s="40">
        <v>3510</v>
      </c>
      <c r="H7" s="40">
        <v>4205</v>
      </c>
      <c r="I7" s="40">
        <v>16235</v>
      </c>
      <c r="J7" s="40">
        <v>3070</v>
      </c>
      <c r="K7" s="40">
        <v>420</v>
      </c>
      <c r="L7" s="40">
        <v>525</v>
      </c>
      <c r="M7" s="40">
        <v>2150</v>
      </c>
    </row>
    <row r="8" spans="1:13" ht="15" customHeight="1" x14ac:dyDescent="0.2">
      <c r="A8" s="30" t="s">
        <v>238</v>
      </c>
      <c r="B8" s="40">
        <v>5</v>
      </c>
      <c r="C8" s="40">
        <v>2</v>
      </c>
      <c r="D8" s="40">
        <v>2</v>
      </c>
      <c r="E8" s="40">
        <v>4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">
      <c r="A9" s="30" t="s">
        <v>412</v>
      </c>
      <c r="B9" s="40">
        <v>1</v>
      </c>
      <c r="C9" s="40">
        <v>1</v>
      </c>
      <c r="D9" s="40">
        <v>1</v>
      </c>
      <c r="E9" s="40">
        <v>1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">
      <c r="A10" s="30" t="s">
        <v>341</v>
      </c>
      <c r="B10" s="40">
        <v>1</v>
      </c>
      <c r="C10" s="40"/>
      <c r="D10" s="40"/>
      <c r="E10" s="40">
        <v>1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">
      <c r="A11" s="30" t="s">
        <v>375</v>
      </c>
      <c r="B11" s="40">
        <v>1</v>
      </c>
      <c r="C11" s="40"/>
      <c r="D11" s="40"/>
      <c r="E11" s="40">
        <v>1</v>
      </c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">
      <c r="A12" s="30" t="s">
        <v>67</v>
      </c>
      <c r="B12" s="40">
        <v>3</v>
      </c>
      <c r="C12" s="40">
        <v>2</v>
      </c>
      <c r="D12" s="40">
        <v>2</v>
      </c>
      <c r="E12" s="40">
        <v>1</v>
      </c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">
      <c r="A13" s="30" t="s">
        <v>429</v>
      </c>
      <c r="B13" s="40">
        <v>1</v>
      </c>
      <c r="C13" s="40"/>
      <c r="D13" s="40">
        <v>1</v>
      </c>
      <c r="E13" s="40">
        <v>1</v>
      </c>
      <c r="F13" s="40"/>
      <c r="G13" s="40"/>
      <c r="H13" s="40"/>
      <c r="I13" s="40"/>
      <c r="J13" s="40"/>
      <c r="K13" s="40"/>
      <c r="L13" s="40"/>
      <c r="M13" s="40"/>
    </row>
    <row r="14" spans="1:13" ht="15" customHeight="1" x14ac:dyDescent="0.2">
      <c r="A14" s="8" t="s">
        <v>13</v>
      </c>
      <c r="B14" s="41"/>
      <c r="C14" s="42">
        <f>+C7/B7</f>
        <v>0.41666666666666669</v>
      </c>
      <c r="D14" s="42">
        <f>+D7/B7</f>
        <v>0.5</v>
      </c>
      <c r="E14" s="42">
        <f>+E7/B7</f>
        <v>0.75</v>
      </c>
      <c r="F14" s="41"/>
      <c r="G14" s="42">
        <f>(G7/F7)*0.4</f>
        <v>5.7682826622843054E-2</v>
      </c>
      <c r="H14" s="42">
        <f>(H7/F7)*0.4</f>
        <v>6.9104354971240761E-2</v>
      </c>
      <c r="I14" s="42">
        <f>+(I7/F7)*0.4</f>
        <v>0.26680361544782255</v>
      </c>
      <c r="J14" s="41"/>
      <c r="K14" s="42">
        <f>+(K7/J7)*0.4</f>
        <v>5.4723127035830627E-2</v>
      </c>
      <c r="L14" s="42">
        <f>+(L7/J7)*0.4</f>
        <v>6.8403908794788276E-2</v>
      </c>
      <c r="M14" s="42">
        <f>+(M7/J7)*0.4</f>
        <v>0.28013029315960913</v>
      </c>
    </row>
    <row r="15" spans="1:13" ht="15" customHeight="1" x14ac:dyDescent="0.2">
      <c r="A15" s="3" t="s">
        <v>308</v>
      </c>
      <c r="B15" s="40">
        <f>B16</f>
        <v>1</v>
      </c>
      <c r="C15" s="40">
        <f>C16</f>
        <v>0</v>
      </c>
      <c r="D15" s="40">
        <f>D16</f>
        <v>0</v>
      </c>
      <c r="E15" s="40">
        <f>E16</f>
        <v>0</v>
      </c>
      <c r="F15" s="40">
        <v>1375</v>
      </c>
      <c r="G15" s="40">
        <v>95</v>
      </c>
      <c r="H15" s="40">
        <v>175</v>
      </c>
      <c r="I15" s="40">
        <v>240</v>
      </c>
      <c r="J15" s="40">
        <v>235</v>
      </c>
      <c r="K15" s="40">
        <v>0</v>
      </c>
      <c r="L15" s="40">
        <v>40</v>
      </c>
      <c r="M15" s="40">
        <v>70</v>
      </c>
    </row>
    <row r="16" spans="1:13" ht="15" customHeight="1" x14ac:dyDescent="0.2">
      <c r="A16" s="30" t="s">
        <v>254</v>
      </c>
      <c r="B16" s="40">
        <v>1</v>
      </c>
      <c r="C16" s="40"/>
      <c r="D16" s="40"/>
      <c r="E16" s="40"/>
      <c r="F16" s="40"/>
      <c r="G16" s="40"/>
      <c r="H16" s="40"/>
      <c r="I16" s="40"/>
      <c r="J16" s="40"/>
    </row>
    <row r="17" spans="1:13" ht="15" customHeight="1" x14ac:dyDescent="0.2">
      <c r="A17" s="8" t="s">
        <v>13</v>
      </c>
      <c r="B17" s="41"/>
      <c r="C17" s="42">
        <f>+C15/B15</f>
        <v>0</v>
      </c>
      <c r="D17" s="42">
        <f>+D15/B15</f>
        <v>0</v>
      </c>
      <c r="E17" s="42">
        <f>+E15/B15</f>
        <v>0</v>
      </c>
      <c r="F17" s="41"/>
      <c r="G17" s="42">
        <f>(G15/F15)*0.4</f>
        <v>2.7636363636363639E-2</v>
      </c>
      <c r="H17" s="42">
        <f>(H15/F15)*0.4</f>
        <v>5.0909090909090904E-2</v>
      </c>
      <c r="I17" s="42">
        <f>+(I15/F15)*0.4</f>
        <v>6.9818181818181821E-2</v>
      </c>
      <c r="J17" s="41"/>
      <c r="K17" s="42">
        <f>+(K15/J15)*0.4</f>
        <v>0</v>
      </c>
      <c r="L17" s="42">
        <f>+(L15/J15)*0.4</f>
        <v>6.8085106382978725E-2</v>
      </c>
      <c r="M17" s="42">
        <f>+(M15/J15)*0.4</f>
        <v>0.11914893617021277</v>
      </c>
    </row>
    <row r="18" spans="1:13" s="47" customFormat="1" ht="15" customHeight="1" x14ac:dyDescent="0.2">
      <c r="A18" s="26" t="s">
        <v>124</v>
      </c>
      <c r="B18" s="47">
        <f>SUM(B19:B20)</f>
        <v>6</v>
      </c>
      <c r="C18" s="47">
        <f t="shared" ref="C18:E18" si="0">SUM(C19:C20)</f>
        <v>0</v>
      </c>
      <c r="D18" s="47">
        <f t="shared" si="0"/>
        <v>0</v>
      </c>
      <c r="E18" s="47">
        <f t="shared" si="0"/>
        <v>3</v>
      </c>
      <c r="F18" s="47">
        <v>3540</v>
      </c>
      <c r="G18" s="47">
        <v>725</v>
      </c>
      <c r="H18" s="47">
        <v>872</v>
      </c>
      <c r="I18" s="47">
        <v>1185</v>
      </c>
      <c r="J18" s="47">
        <v>420</v>
      </c>
      <c r="K18" s="47">
        <v>130</v>
      </c>
      <c r="L18" s="47">
        <v>150</v>
      </c>
      <c r="M18" s="47">
        <v>80</v>
      </c>
    </row>
    <row r="19" spans="1:13" ht="15" customHeight="1" x14ac:dyDescent="0.2">
      <c r="A19" s="30" t="s">
        <v>125</v>
      </c>
      <c r="B19" s="40">
        <v>5</v>
      </c>
      <c r="C19" s="40">
        <v>0</v>
      </c>
      <c r="D19" s="40">
        <v>0</v>
      </c>
      <c r="E19" s="40">
        <v>2</v>
      </c>
      <c r="F19" s="40"/>
      <c r="G19" s="40"/>
      <c r="H19" s="40"/>
      <c r="I19" s="40"/>
      <c r="J19" s="40"/>
      <c r="K19" s="40"/>
      <c r="L19" s="40"/>
      <c r="M19" s="40"/>
    </row>
    <row r="20" spans="1:13" ht="15" customHeight="1" x14ac:dyDescent="0.2">
      <c r="A20" s="30" t="s">
        <v>427</v>
      </c>
      <c r="B20" s="40">
        <v>1</v>
      </c>
      <c r="C20" s="40"/>
      <c r="D20" s="40"/>
      <c r="E20" s="40">
        <v>1</v>
      </c>
      <c r="F20" s="40"/>
      <c r="G20" s="40"/>
      <c r="H20" s="40"/>
      <c r="I20" s="40"/>
      <c r="J20" s="40"/>
      <c r="K20" s="40"/>
      <c r="L20" s="40"/>
      <c r="M20" s="40"/>
    </row>
    <row r="21" spans="1:13" ht="15" customHeight="1" x14ac:dyDescent="0.2">
      <c r="A21" s="8" t="s">
        <v>13</v>
      </c>
      <c r="B21" s="43"/>
      <c r="C21" s="43">
        <f>+C18/B18</f>
        <v>0</v>
      </c>
      <c r="D21" s="43">
        <f>+D18/B18</f>
        <v>0</v>
      </c>
      <c r="E21" s="43">
        <f>+E18/B18</f>
        <v>0.5</v>
      </c>
      <c r="F21" s="43"/>
      <c r="G21" s="43">
        <f>+(G18/F18)*0.4</f>
        <v>8.1920903954802268E-2</v>
      </c>
      <c r="H21" s="43">
        <f>+(H18/F18)*0.4</f>
        <v>9.8531073446327694E-2</v>
      </c>
      <c r="I21" s="43">
        <f>+(I18/F18)*0.4</f>
        <v>0.13389830508474576</v>
      </c>
      <c r="J21" s="43"/>
      <c r="K21" s="43">
        <f>+(K18/J18)*0.4</f>
        <v>0.12380952380952381</v>
      </c>
      <c r="L21" s="43">
        <f>+(L18/J18)*0.4</f>
        <v>0.14285714285714288</v>
      </c>
      <c r="M21" s="43">
        <f>+(M18/J18)*0.4</f>
        <v>7.6190476190476197E-2</v>
      </c>
    </row>
    <row r="22" spans="1:13" ht="15" customHeight="1" x14ac:dyDescent="0.2">
      <c r="A22" s="12" t="s">
        <v>126</v>
      </c>
      <c r="B22" s="40">
        <f>SUM(B23:B24)</f>
        <v>2</v>
      </c>
      <c r="C22" s="40">
        <f>SUM(C23:C24)</f>
        <v>0</v>
      </c>
      <c r="D22" s="40">
        <f>SUM(D23:D24)</f>
        <v>0</v>
      </c>
      <c r="E22" s="40">
        <f>SUM(E23:E24)</f>
        <v>1</v>
      </c>
      <c r="F22" s="40">
        <v>755</v>
      </c>
      <c r="G22" s="40">
        <v>160</v>
      </c>
      <c r="H22" s="40">
        <v>220</v>
      </c>
      <c r="I22" s="40">
        <v>245</v>
      </c>
      <c r="J22" s="40">
        <v>130</v>
      </c>
      <c r="K22" s="40">
        <v>60</v>
      </c>
      <c r="L22" s="40">
        <v>60</v>
      </c>
      <c r="M22" s="40">
        <v>65</v>
      </c>
    </row>
    <row r="23" spans="1:13" ht="15" customHeight="1" x14ac:dyDescent="0.2">
      <c r="A23" s="30" t="s">
        <v>483</v>
      </c>
      <c r="B23" s="40">
        <v>1</v>
      </c>
      <c r="C23" s="40"/>
      <c r="D23" s="40"/>
      <c r="E23" s="40">
        <v>1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">
      <c r="A24" s="30" t="s">
        <v>244</v>
      </c>
      <c r="B24" s="40">
        <v>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5" customHeight="1" x14ac:dyDescent="0.2">
      <c r="A25" s="8" t="s">
        <v>13</v>
      </c>
      <c r="B25" s="43"/>
      <c r="C25" s="43">
        <f>+C22/B22</f>
        <v>0</v>
      </c>
      <c r="D25" s="43">
        <f>+D22/B22</f>
        <v>0</v>
      </c>
      <c r="E25" s="43">
        <f>+E22/B22</f>
        <v>0.5</v>
      </c>
      <c r="F25" s="43"/>
      <c r="G25" s="43">
        <f>+(G22/F22)*0.4</f>
        <v>8.4768211920529801E-2</v>
      </c>
      <c r="H25" s="43">
        <f>+(H22/F22)*0.4</f>
        <v>0.11655629139072848</v>
      </c>
      <c r="I25" s="43">
        <f>+(I22/F22)*0.4</f>
        <v>0.12980132450331125</v>
      </c>
      <c r="J25" s="43"/>
      <c r="K25" s="43">
        <f>+(K22/J22)*0.4</f>
        <v>0.18461538461538463</v>
      </c>
      <c r="L25" s="43">
        <f>+(L22/J22)*0.4</f>
        <v>0.18461538461538463</v>
      </c>
      <c r="M25" s="43">
        <f>+(M22/J22)*0.4</f>
        <v>0.2</v>
      </c>
    </row>
    <row r="26" spans="1:13" ht="15" customHeight="1" x14ac:dyDescent="0.2">
      <c r="A26" s="6" t="s">
        <v>127</v>
      </c>
      <c r="B26" s="35">
        <f>SUM(B27:B27)</f>
        <v>2</v>
      </c>
      <c r="C26" s="35">
        <f>SUM(C27:C27)</f>
        <v>1</v>
      </c>
      <c r="D26" s="35">
        <f>SUM(D27:D27)</f>
        <v>1</v>
      </c>
      <c r="E26" s="35">
        <f>SUM(E27:E27)</f>
        <v>1</v>
      </c>
      <c r="F26" s="35">
        <v>7640</v>
      </c>
      <c r="G26" s="35">
        <v>2610</v>
      </c>
      <c r="H26" s="35">
        <v>2820</v>
      </c>
      <c r="I26" s="35">
        <v>5650</v>
      </c>
      <c r="J26" s="35">
        <v>680</v>
      </c>
      <c r="K26" s="35">
        <v>260</v>
      </c>
      <c r="L26" s="35">
        <v>295</v>
      </c>
      <c r="M26" s="35">
        <v>535</v>
      </c>
    </row>
    <row r="27" spans="1:13" ht="15" customHeight="1" x14ac:dyDescent="0.2">
      <c r="A27" s="30" t="s">
        <v>367</v>
      </c>
      <c r="B27" s="40">
        <v>2</v>
      </c>
      <c r="C27" s="40">
        <v>1</v>
      </c>
      <c r="D27" s="40">
        <v>1</v>
      </c>
      <c r="E27" s="40">
        <v>1</v>
      </c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">
      <c r="A28" s="8" t="s">
        <v>13</v>
      </c>
      <c r="B28" s="43"/>
      <c r="C28" s="43">
        <f>+C26/B26</f>
        <v>0.5</v>
      </c>
      <c r="D28" s="43">
        <f>+D26/B26</f>
        <v>0.5</v>
      </c>
      <c r="E28" s="43">
        <f>+E26/B26</f>
        <v>0.5</v>
      </c>
      <c r="F28" s="43"/>
      <c r="G28" s="43">
        <f>+(G26/F26)*0.4</f>
        <v>0.13664921465968588</v>
      </c>
      <c r="H28" s="43">
        <f>+(H26/F26)*0.4</f>
        <v>0.14764397905759161</v>
      </c>
      <c r="I28" s="43">
        <f>+(I26/F26)*0.4</f>
        <v>0.29581151832460734</v>
      </c>
      <c r="J28" s="43"/>
      <c r="K28" s="43">
        <f>+(K26/J26)*0.4</f>
        <v>0.15294117647058825</v>
      </c>
      <c r="L28" s="43">
        <f>+(L26/J26)*0.4</f>
        <v>0.1735294117647059</v>
      </c>
      <c r="M28" s="43">
        <f>+(M26/J26)*0.4</f>
        <v>0.31470588235294117</v>
      </c>
    </row>
    <row r="29" spans="1:13" ht="15" customHeight="1" x14ac:dyDescent="0.2">
      <c r="A29" s="6" t="s">
        <v>128</v>
      </c>
      <c r="B29" s="35">
        <f>SUM(B30:B30)</f>
        <v>1</v>
      </c>
      <c r="C29" s="35">
        <f>SUM(C30:C30)</f>
        <v>0</v>
      </c>
      <c r="D29" s="35">
        <f>SUM(D30:D30)</f>
        <v>0</v>
      </c>
      <c r="E29" s="35">
        <f>SUM(E30:E30)</f>
        <v>0</v>
      </c>
      <c r="F29" s="35">
        <v>945</v>
      </c>
      <c r="G29" s="35">
        <v>195</v>
      </c>
      <c r="H29" s="35">
        <v>310</v>
      </c>
      <c r="I29" s="35">
        <v>440</v>
      </c>
      <c r="J29" s="35">
        <v>280</v>
      </c>
      <c r="K29" s="35">
        <v>15</v>
      </c>
      <c r="L29" s="35">
        <v>50</v>
      </c>
      <c r="M29" s="35">
        <v>125</v>
      </c>
    </row>
    <row r="30" spans="1:13" ht="15" customHeight="1" x14ac:dyDescent="0.2">
      <c r="A30" s="30" t="s">
        <v>417</v>
      </c>
      <c r="B30" s="35">
        <v>1</v>
      </c>
    </row>
    <row r="31" spans="1:13" ht="15" customHeight="1" x14ac:dyDescent="0.2">
      <c r="A31" s="8" t="s">
        <v>13</v>
      </c>
      <c r="B31" s="43"/>
      <c r="C31" s="43">
        <f>+C29/B29</f>
        <v>0</v>
      </c>
      <c r="D31" s="43">
        <f>+D29/B29</f>
        <v>0</v>
      </c>
      <c r="E31" s="43">
        <f>+E29/B29</f>
        <v>0</v>
      </c>
      <c r="F31" s="43"/>
      <c r="G31" s="43">
        <f>+(G29/F29)*0.4</f>
        <v>8.2539682539682538E-2</v>
      </c>
      <c r="H31" s="43">
        <f>+(H29/F29)*0.4</f>
        <v>0.1312169312169312</v>
      </c>
      <c r="I31" s="43">
        <f>+(I29/F29)*0.4</f>
        <v>0.18624338624338624</v>
      </c>
      <c r="J31" s="43"/>
      <c r="K31" s="43">
        <f>+(K29/J29)*0.4</f>
        <v>2.1428571428571429E-2</v>
      </c>
      <c r="L31" s="43">
        <f>+(L29/J29)*0.4</f>
        <v>7.1428571428571438E-2</v>
      </c>
      <c r="M31" s="43">
        <f>+(M29/J29)*0.4</f>
        <v>0.1785714285714286</v>
      </c>
    </row>
    <row r="32" spans="1:13" ht="15" customHeight="1" x14ac:dyDescent="0.2">
      <c r="A32" s="6" t="s">
        <v>129</v>
      </c>
      <c r="B32" s="35">
        <f>SUM(B33:B34)</f>
        <v>2</v>
      </c>
      <c r="C32" s="35">
        <f t="shared" ref="C32:E32" si="1">SUM(C33:C34)</f>
        <v>0</v>
      </c>
      <c r="D32" s="35">
        <f t="shared" si="1"/>
        <v>0</v>
      </c>
      <c r="E32" s="35">
        <f t="shared" si="1"/>
        <v>1</v>
      </c>
      <c r="F32" s="35">
        <v>3385</v>
      </c>
      <c r="G32" s="35">
        <v>615</v>
      </c>
      <c r="H32" s="35">
        <v>725</v>
      </c>
      <c r="I32" s="35">
        <v>1900</v>
      </c>
      <c r="J32" s="35">
        <v>680</v>
      </c>
      <c r="K32" s="35">
        <v>135</v>
      </c>
      <c r="L32" s="35">
        <v>165</v>
      </c>
      <c r="M32" s="35">
        <v>375</v>
      </c>
    </row>
    <row r="33" spans="1:13" ht="15" customHeight="1" x14ac:dyDescent="0.2">
      <c r="A33" s="30" t="s">
        <v>493</v>
      </c>
      <c r="B33" s="40">
        <v>1</v>
      </c>
      <c r="C33" s="40"/>
      <c r="D33" s="40"/>
      <c r="E33" s="40">
        <v>1</v>
      </c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">
      <c r="A34" s="35" t="s">
        <v>324</v>
      </c>
      <c r="B34" s="35">
        <v>1</v>
      </c>
    </row>
    <row r="35" spans="1:13" ht="15" customHeight="1" x14ac:dyDescent="0.2">
      <c r="A35" s="8" t="s">
        <v>13</v>
      </c>
      <c r="B35" s="43"/>
      <c r="C35" s="43">
        <f>+C31/B32</f>
        <v>0</v>
      </c>
      <c r="D35" s="43">
        <f>+D31/B32</f>
        <v>0</v>
      </c>
      <c r="E35" s="43">
        <f>+E32/B32</f>
        <v>0.5</v>
      </c>
      <c r="F35" s="43"/>
      <c r="G35" s="43">
        <f>+(G32/F32)*0.4</f>
        <v>7.2673559822747411E-2</v>
      </c>
      <c r="H35" s="43">
        <f>+(H32/F32)*0.4</f>
        <v>8.5672082717872966E-2</v>
      </c>
      <c r="I35" s="43">
        <f>+(I32/F32)*0.4</f>
        <v>0.22451994091580502</v>
      </c>
      <c r="J35" s="43"/>
      <c r="K35" s="43">
        <f>+(K32/J32)*0.4</f>
        <v>7.9411764705882348E-2</v>
      </c>
      <c r="L35" s="43">
        <f>+(L32/J32)*0.4</f>
        <v>9.7058823529411767E-2</v>
      </c>
      <c r="M35" s="43">
        <f>+(M32/J32)*0.4</f>
        <v>0.22058823529411767</v>
      </c>
    </row>
    <row r="36" spans="1:13" ht="15" customHeight="1" x14ac:dyDescent="0.2">
      <c r="A36" s="6" t="s">
        <v>130</v>
      </c>
      <c r="B36" s="35">
        <f>SUM(B37:B73)</f>
        <v>73</v>
      </c>
      <c r="C36" s="35">
        <f>SUM(C37:C73)</f>
        <v>8</v>
      </c>
      <c r="D36" s="35">
        <f>SUM(D37:D73)</f>
        <v>11</v>
      </c>
      <c r="E36" s="35">
        <f>SUM(E37:E73)</f>
        <v>60</v>
      </c>
      <c r="F36" s="35">
        <v>12400</v>
      </c>
      <c r="G36" s="35">
        <v>3550</v>
      </c>
      <c r="H36" s="35">
        <v>3729</v>
      </c>
      <c r="I36" s="35">
        <v>7675</v>
      </c>
      <c r="J36" s="35">
        <v>1155</v>
      </c>
      <c r="K36" s="35">
        <v>425</v>
      </c>
      <c r="L36" s="35">
        <v>453</v>
      </c>
      <c r="M36" s="35">
        <v>710</v>
      </c>
    </row>
    <row r="37" spans="1:13" ht="15" customHeight="1" x14ac:dyDescent="0.2">
      <c r="A37" s="30" t="s">
        <v>72</v>
      </c>
      <c r="B37" s="40">
        <v>6</v>
      </c>
      <c r="C37" s="40"/>
      <c r="D37" s="40"/>
      <c r="E37" s="40">
        <v>5</v>
      </c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">
      <c r="A38" s="30" t="s">
        <v>411</v>
      </c>
      <c r="B38" s="40">
        <v>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5" customHeight="1" x14ac:dyDescent="0.2">
      <c r="A39" s="30" t="s">
        <v>410</v>
      </c>
      <c r="B39" s="40">
        <v>1</v>
      </c>
      <c r="C39" s="40"/>
      <c r="D39" s="40"/>
      <c r="E39" s="40">
        <v>1</v>
      </c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">
      <c r="A40" s="30" t="s">
        <v>474</v>
      </c>
      <c r="B40" s="40">
        <v>1</v>
      </c>
      <c r="C40" s="40"/>
      <c r="D40" s="40"/>
      <c r="E40" s="40">
        <v>1</v>
      </c>
      <c r="F40" s="40"/>
      <c r="G40" s="40"/>
      <c r="H40" s="40"/>
      <c r="I40" s="40"/>
      <c r="J40" s="40"/>
      <c r="K40" s="40"/>
      <c r="L40" s="40"/>
      <c r="M40" s="40"/>
    </row>
    <row r="41" spans="1:13" ht="15" customHeight="1" x14ac:dyDescent="0.2">
      <c r="A41" s="57" t="s">
        <v>73</v>
      </c>
      <c r="B41" s="58">
        <v>17</v>
      </c>
      <c r="C41" s="58">
        <v>1</v>
      </c>
      <c r="D41" s="58">
        <v>2</v>
      </c>
      <c r="E41" s="58">
        <v>12</v>
      </c>
      <c r="F41" s="40"/>
      <c r="G41" s="40"/>
      <c r="H41" s="40"/>
      <c r="I41" s="40"/>
      <c r="J41" s="40"/>
      <c r="K41" s="40"/>
      <c r="L41" s="40"/>
      <c r="M41" s="40"/>
    </row>
    <row r="42" spans="1:13" ht="15" customHeight="1" x14ac:dyDescent="0.2">
      <c r="A42" s="30" t="s">
        <v>245</v>
      </c>
      <c r="B42" s="40">
        <v>1</v>
      </c>
      <c r="C42" s="40"/>
      <c r="D42" s="40">
        <v>1</v>
      </c>
      <c r="E42" s="40">
        <v>1</v>
      </c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">
      <c r="A43" s="30" t="s">
        <v>74</v>
      </c>
      <c r="B43" s="40">
        <v>4</v>
      </c>
      <c r="C43" s="40">
        <v>1</v>
      </c>
      <c r="D43" s="40">
        <v>1</v>
      </c>
      <c r="E43" s="40">
        <v>4</v>
      </c>
      <c r="F43" s="40"/>
      <c r="G43" s="40"/>
      <c r="H43" s="40"/>
      <c r="I43" s="40"/>
      <c r="J43" s="40"/>
      <c r="K43" s="40"/>
      <c r="L43" s="40"/>
      <c r="M43" s="40"/>
    </row>
    <row r="44" spans="1:13" ht="15" customHeight="1" x14ac:dyDescent="0.2">
      <c r="A44" s="30" t="s">
        <v>494</v>
      </c>
      <c r="B44" s="40">
        <v>1</v>
      </c>
      <c r="C44" s="40"/>
      <c r="D44" s="40"/>
      <c r="E44" s="40">
        <v>1</v>
      </c>
      <c r="F44" s="40"/>
      <c r="G44" s="40"/>
      <c r="H44" s="40"/>
      <c r="I44" s="40"/>
      <c r="J44" s="40"/>
      <c r="K44" s="40"/>
      <c r="L44" s="40"/>
      <c r="M44" s="40"/>
    </row>
    <row r="45" spans="1:13" ht="15" customHeight="1" x14ac:dyDescent="0.2">
      <c r="A45" s="30" t="s">
        <v>255</v>
      </c>
      <c r="B45" s="40">
        <v>1</v>
      </c>
      <c r="C45" s="40"/>
      <c r="D45" s="40"/>
      <c r="E45" s="40">
        <v>1</v>
      </c>
      <c r="F45" s="40"/>
      <c r="G45" s="40"/>
      <c r="H45" s="40"/>
      <c r="I45" s="40"/>
      <c r="J45" s="40"/>
      <c r="K45" s="40"/>
      <c r="L45" s="40"/>
      <c r="M45" s="40"/>
    </row>
    <row r="46" spans="1:13" ht="15" customHeight="1" x14ac:dyDescent="0.2">
      <c r="A46" s="30" t="s">
        <v>490</v>
      </c>
      <c r="B46" s="40">
        <v>1</v>
      </c>
      <c r="C46" s="40">
        <v>1</v>
      </c>
      <c r="D46" s="40">
        <v>1</v>
      </c>
      <c r="E46" s="40">
        <v>1</v>
      </c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">
      <c r="A47" s="30" t="s">
        <v>209</v>
      </c>
      <c r="B47" s="40">
        <v>1</v>
      </c>
      <c r="C47" s="40"/>
      <c r="D47" s="40"/>
      <c r="E47" s="40">
        <v>1</v>
      </c>
      <c r="F47" s="40"/>
      <c r="G47" s="40"/>
      <c r="H47" s="40"/>
      <c r="I47" s="40"/>
      <c r="J47" s="40"/>
      <c r="K47" s="40"/>
      <c r="L47" s="40"/>
      <c r="M47" s="40"/>
    </row>
    <row r="48" spans="1:13" ht="15" customHeight="1" x14ac:dyDescent="0.2">
      <c r="A48" s="30" t="s">
        <v>75</v>
      </c>
      <c r="B48" s="40">
        <v>8</v>
      </c>
      <c r="C48" s="40">
        <v>2</v>
      </c>
      <c r="D48" s="40">
        <v>2</v>
      </c>
      <c r="E48" s="40">
        <v>8</v>
      </c>
      <c r="F48" s="40"/>
      <c r="G48" s="40"/>
      <c r="H48" s="40"/>
      <c r="I48" s="40"/>
      <c r="J48" s="40"/>
      <c r="K48" s="40"/>
      <c r="L48" s="40"/>
      <c r="M48" s="40"/>
    </row>
    <row r="49" spans="1:13" ht="15" customHeight="1" x14ac:dyDescent="0.2">
      <c r="A49" s="30" t="s">
        <v>76</v>
      </c>
      <c r="B49" s="40">
        <v>3</v>
      </c>
      <c r="C49" s="40"/>
      <c r="D49" s="40"/>
      <c r="E49" s="40">
        <v>3</v>
      </c>
      <c r="F49" s="40"/>
      <c r="G49" s="40"/>
      <c r="H49" s="40"/>
      <c r="I49" s="40"/>
      <c r="J49" s="40"/>
      <c r="K49" s="40"/>
      <c r="L49" s="40"/>
      <c r="M49" s="40"/>
    </row>
    <row r="50" spans="1:13" ht="15" customHeight="1" x14ac:dyDescent="0.2">
      <c r="A50" s="30" t="s">
        <v>491</v>
      </c>
      <c r="B50" s="40">
        <v>1</v>
      </c>
      <c r="C50" s="40"/>
      <c r="D50" s="40"/>
      <c r="E50" s="40">
        <v>1</v>
      </c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">
      <c r="A51" s="30" t="s">
        <v>484</v>
      </c>
      <c r="B51" s="40">
        <v>1</v>
      </c>
      <c r="C51" s="40"/>
      <c r="D51" s="40"/>
      <c r="E51" s="40">
        <v>1</v>
      </c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">
      <c r="A52" s="30" t="s">
        <v>476</v>
      </c>
      <c r="B52" s="40">
        <v>1</v>
      </c>
      <c r="C52" s="40"/>
      <c r="D52" s="40"/>
      <c r="E52" s="40">
        <v>1</v>
      </c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">
      <c r="A53" s="30" t="s">
        <v>423</v>
      </c>
      <c r="B53" s="40">
        <v>1</v>
      </c>
      <c r="C53" s="40"/>
      <c r="D53" s="40"/>
      <c r="E53" s="40">
        <v>1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">
      <c r="A54" s="30" t="s">
        <v>486</v>
      </c>
      <c r="B54" s="40">
        <v>1</v>
      </c>
      <c r="C54" s="40"/>
      <c r="D54" s="40"/>
      <c r="E54" s="40">
        <v>1</v>
      </c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">
      <c r="A55" s="30" t="s">
        <v>337</v>
      </c>
      <c r="B55" s="40">
        <v>1</v>
      </c>
      <c r="C55" s="40"/>
      <c r="D55" s="40"/>
      <c r="E55" s="40">
        <v>1</v>
      </c>
      <c r="F55" s="40"/>
      <c r="G55" s="40"/>
      <c r="M55" s="40"/>
    </row>
    <row r="56" spans="1:13" ht="15" customHeight="1" x14ac:dyDescent="0.2">
      <c r="A56" s="30" t="s">
        <v>323</v>
      </c>
      <c r="B56" s="40">
        <v>1</v>
      </c>
      <c r="C56" s="40">
        <v>1</v>
      </c>
      <c r="D56" s="40">
        <v>1</v>
      </c>
      <c r="E56" s="40">
        <v>1</v>
      </c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">
      <c r="A57" s="30" t="s">
        <v>369</v>
      </c>
      <c r="B57" s="40">
        <v>1</v>
      </c>
      <c r="C57" s="40"/>
      <c r="D57" s="40"/>
      <c r="E57" s="40">
        <v>1</v>
      </c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">
      <c r="A58" s="30" t="s">
        <v>425</v>
      </c>
      <c r="B58" s="40">
        <v>1</v>
      </c>
      <c r="C58" s="40">
        <v>1</v>
      </c>
      <c r="D58" s="40">
        <v>1</v>
      </c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5" customHeight="1" x14ac:dyDescent="0.2">
      <c r="A59" s="30" t="s">
        <v>370</v>
      </c>
      <c r="B59" s="40">
        <v>1</v>
      </c>
      <c r="C59" s="40">
        <v>1</v>
      </c>
      <c r="D59" s="40">
        <v>1</v>
      </c>
      <c r="E59" s="40">
        <v>1</v>
      </c>
      <c r="F59" s="40"/>
      <c r="G59" s="40"/>
      <c r="H59" s="40"/>
      <c r="I59" s="40"/>
      <c r="J59" s="40"/>
      <c r="K59" s="40"/>
      <c r="L59" s="40"/>
      <c r="M59" s="40"/>
    </row>
    <row r="60" spans="1:13" ht="15" customHeight="1" x14ac:dyDescent="0.2">
      <c r="A60" s="30" t="s">
        <v>477</v>
      </c>
      <c r="B60" s="40">
        <v>1</v>
      </c>
      <c r="C60" s="40"/>
      <c r="D60" s="40"/>
      <c r="E60" s="40">
        <v>1</v>
      </c>
      <c r="F60" s="40"/>
      <c r="G60" s="40"/>
      <c r="H60" s="40"/>
      <c r="I60" s="40"/>
      <c r="J60" s="40"/>
      <c r="K60" s="40"/>
      <c r="L60" s="40"/>
      <c r="M60" s="40"/>
    </row>
    <row r="61" spans="1:13" ht="15" customHeight="1" x14ac:dyDescent="0.2">
      <c r="A61" s="30" t="s">
        <v>488</v>
      </c>
      <c r="B61" s="40">
        <v>1</v>
      </c>
      <c r="C61" s="40"/>
      <c r="D61" s="40"/>
      <c r="E61" s="40">
        <v>1</v>
      </c>
      <c r="F61" s="40"/>
      <c r="G61" s="40"/>
      <c r="H61" s="40"/>
      <c r="I61" s="40"/>
      <c r="J61" s="40"/>
      <c r="K61" s="40"/>
      <c r="L61" s="40"/>
      <c r="M61" s="40"/>
    </row>
    <row r="62" spans="1:13" ht="15" customHeight="1" x14ac:dyDescent="0.2">
      <c r="A62" s="30" t="s">
        <v>217</v>
      </c>
      <c r="B62" s="40">
        <v>1</v>
      </c>
      <c r="C62" s="40"/>
      <c r="D62" s="40"/>
      <c r="E62" s="40">
        <v>1</v>
      </c>
      <c r="F62" s="40"/>
      <c r="G62" s="40"/>
      <c r="H62" s="40"/>
      <c r="I62" s="40"/>
      <c r="J62" s="40"/>
      <c r="K62" s="40"/>
      <c r="L62" s="40"/>
      <c r="M62" s="40"/>
    </row>
    <row r="63" spans="1:13" ht="15" customHeight="1" x14ac:dyDescent="0.2">
      <c r="A63" s="30" t="s">
        <v>256</v>
      </c>
      <c r="B63" s="40">
        <v>4</v>
      </c>
      <c r="C63" s="40"/>
      <c r="D63" s="40"/>
      <c r="E63" s="40">
        <v>3</v>
      </c>
      <c r="F63" s="40"/>
      <c r="G63" s="40"/>
      <c r="H63" s="40"/>
      <c r="I63" s="40"/>
      <c r="J63" s="40"/>
      <c r="K63" s="40"/>
      <c r="L63" s="40"/>
      <c r="M63" s="40"/>
    </row>
    <row r="64" spans="1:13" ht="15" customHeight="1" x14ac:dyDescent="0.2">
      <c r="A64" s="30" t="s">
        <v>339</v>
      </c>
      <c r="B64" s="40">
        <v>1</v>
      </c>
      <c r="C64" s="40"/>
      <c r="D64" s="40">
        <v>1</v>
      </c>
      <c r="E64" s="40">
        <v>1</v>
      </c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">
      <c r="A65" s="30" t="s">
        <v>475</v>
      </c>
      <c r="B65" s="40">
        <v>1</v>
      </c>
      <c r="C65" s="40"/>
      <c r="D65" s="40"/>
      <c r="E65" s="40">
        <v>1</v>
      </c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">
      <c r="A66" s="30" t="s">
        <v>340</v>
      </c>
      <c r="B66" s="40">
        <v>1</v>
      </c>
      <c r="C66" s="40"/>
      <c r="D66" s="40"/>
      <c r="E66" s="40">
        <v>1</v>
      </c>
      <c r="F66" s="40"/>
      <c r="G66" s="40"/>
      <c r="H66" s="40"/>
      <c r="I66" s="40"/>
      <c r="J66" s="40"/>
      <c r="K66" s="40"/>
      <c r="L66" s="40"/>
      <c r="M66" s="40"/>
    </row>
    <row r="67" spans="1:13" ht="15" customHeight="1" x14ac:dyDescent="0.2">
      <c r="A67" s="30" t="s">
        <v>428</v>
      </c>
      <c r="B67" s="40">
        <v>1</v>
      </c>
      <c r="C67" s="40"/>
      <c r="D67" s="40"/>
      <c r="E67" s="40">
        <v>1</v>
      </c>
      <c r="F67" s="40"/>
      <c r="G67" s="40"/>
      <c r="H67" s="40"/>
      <c r="I67" s="40"/>
      <c r="J67" s="40"/>
      <c r="K67" s="40"/>
      <c r="L67" s="40"/>
      <c r="M67" s="40"/>
    </row>
    <row r="68" spans="1:13" ht="15" customHeight="1" x14ac:dyDescent="0.2">
      <c r="A68" s="30" t="s">
        <v>110</v>
      </c>
      <c r="B68" s="40">
        <v>1</v>
      </c>
      <c r="C68" s="40"/>
      <c r="D68" s="40"/>
      <c r="E68" s="40">
        <v>1</v>
      </c>
      <c r="F68" s="40"/>
      <c r="G68" s="40"/>
      <c r="H68" s="40"/>
      <c r="I68" s="40"/>
      <c r="J68" s="40"/>
      <c r="K68" s="40"/>
      <c r="L68" s="40"/>
      <c r="M68" s="40"/>
    </row>
    <row r="69" spans="1:13" ht="15" customHeight="1" x14ac:dyDescent="0.2">
      <c r="A69" s="30" t="s">
        <v>489</v>
      </c>
      <c r="B69" s="40">
        <v>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 x14ac:dyDescent="0.2">
      <c r="A70" s="30" t="s">
        <v>268</v>
      </c>
      <c r="B70" s="40">
        <v>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 customHeight="1" x14ac:dyDescent="0.2">
      <c r="A71" s="30" t="s">
        <v>372</v>
      </c>
      <c r="B71" s="40">
        <v>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 customHeight="1" x14ac:dyDescent="0.2">
      <c r="A72" s="30" t="s">
        <v>478</v>
      </c>
      <c r="B72" s="40">
        <v>1</v>
      </c>
      <c r="C72" s="40"/>
      <c r="D72" s="40"/>
      <c r="E72" s="40">
        <v>1</v>
      </c>
      <c r="F72" s="40"/>
      <c r="G72" s="40"/>
      <c r="H72" s="40"/>
      <c r="I72" s="40"/>
      <c r="J72" s="40"/>
      <c r="K72" s="40"/>
      <c r="L72" s="40"/>
      <c r="M72" s="40"/>
    </row>
    <row r="73" spans="1:13" ht="15" customHeight="1" x14ac:dyDescent="0.2">
      <c r="A73" s="30" t="s">
        <v>373</v>
      </c>
      <c r="B73" s="40">
        <v>1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 customHeight="1" x14ac:dyDescent="0.2">
      <c r="A74" s="8" t="s">
        <v>13</v>
      </c>
      <c r="B74" s="43"/>
      <c r="C74" s="43">
        <f>+C36/B36</f>
        <v>0.1095890410958904</v>
      </c>
      <c r="D74" s="43">
        <f>+D36/B36</f>
        <v>0.15068493150684931</v>
      </c>
      <c r="E74" s="43">
        <f>+E36/B36</f>
        <v>0.82191780821917804</v>
      </c>
      <c r="F74" s="43"/>
      <c r="G74" s="43">
        <f>+(G36/F36)*0.4</f>
        <v>0.11451612903225808</v>
      </c>
      <c r="H74" s="43">
        <f>+(H36/F36)*0.4</f>
        <v>0.12029032258064516</v>
      </c>
      <c r="I74" s="43">
        <f>+(I36/F36)*0.4</f>
        <v>0.2475806451612903</v>
      </c>
      <c r="J74" s="43"/>
      <c r="K74" s="43">
        <f>+(K36/J36)*0.4</f>
        <v>0.14718614718614717</v>
      </c>
      <c r="L74" s="43">
        <f>+(L36/J36)*0.4</f>
        <v>0.1568831168831169</v>
      </c>
      <c r="M74" s="43">
        <f>+(M36/J36)*0.4</f>
        <v>0.24588744588744588</v>
      </c>
    </row>
    <row r="75" spans="1:13" ht="15" customHeight="1" x14ac:dyDescent="0.2">
      <c r="A75" s="6" t="s">
        <v>7</v>
      </c>
      <c r="B75" s="35">
        <f>SUM(B76:B88)</f>
        <v>19</v>
      </c>
      <c r="C75" s="35">
        <f>SUM(C76:C88)</f>
        <v>3</v>
      </c>
      <c r="D75" s="35">
        <f>SUM(D76:D88)</f>
        <v>3</v>
      </c>
      <c r="E75" s="35">
        <f>SUM(E76:E88)</f>
        <v>16</v>
      </c>
      <c r="F75" s="35">
        <v>14045</v>
      </c>
      <c r="G75" s="35">
        <v>2205</v>
      </c>
      <c r="H75" s="35">
        <v>2555</v>
      </c>
      <c r="I75" s="35">
        <v>8265</v>
      </c>
      <c r="J75" s="35">
        <v>1305</v>
      </c>
      <c r="K75" s="35">
        <v>230</v>
      </c>
      <c r="L75" s="35">
        <v>265</v>
      </c>
      <c r="M75" s="35">
        <v>630</v>
      </c>
    </row>
    <row r="76" spans="1:13" ht="15" customHeight="1" x14ac:dyDescent="0.2">
      <c r="A76" s="30" t="s">
        <v>68</v>
      </c>
      <c r="B76" s="40">
        <v>1</v>
      </c>
      <c r="C76" s="40"/>
      <c r="D76" s="40"/>
      <c r="E76" s="40">
        <v>1</v>
      </c>
      <c r="F76" s="40"/>
      <c r="G76" s="40"/>
      <c r="H76" s="40"/>
      <c r="I76" s="40"/>
      <c r="J76" s="40"/>
      <c r="K76" s="40"/>
      <c r="L76" s="40"/>
      <c r="M76" s="40"/>
    </row>
    <row r="77" spans="1:13" ht="15" customHeight="1" x14ac:dyDescent="0.2">
      <c r="A77" s="30" t="s">
        <v>414</v>
      </c>
      <c r="B77" s="40">
        <v>1</v>
      </c>
      <c r="C77" s="40"/>
      <c r="D77" s="40"/>
      <c r="E77" s="40">
        <v>1</v>
      </c>
      <c r="F77" s="40"/>
      <c r="G77" s="40"/>
      <c r="H77" s="40"/>
      <c r="I77" s="40"/>
      <c r="J77" s="40"/>
      <c r="K77" s="40"/>
      <c r="L77" s="40"/>
      <c r="M77" s="40"/>
    </row>
    <row r="78" spans="1:13" ht="15" customHeight="1" x14ac:dyDescent="0.2">
      <c r="A78" s="30" t="s">
        <v>418</v>
      </c>
      <c r="B78" s="40">
        <v>1</v>
      </c>
      <c r="C78" s="40"/>
      <c r="D78" s="40"/>
      <c r="E78" s="40">
        <v>1</v>
      </c>
      <c r="F78" s="40"/>
      <c r="G78" s="40"/>
      <c r="H78" s="40"/>
      <c r="I78" s="40"/>
      <c r="J78" s="40"/>
      <c r="K78" s="40"/>
      <c r="L78" s="40"/>
      <c r="M78" s="40"/>
    </row>
    <row r="79" spans="1:13" ht="15" customHeight="1" x14ac:dyDescent="0.2">
      <c r="A79" s="30" t="s">
        <v>479</v>
      </c>
      <c r="B79" s="40">
        <v>1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ht="15" customHeight="1" x14ac:dyDescent="0.2">
      <c r="A80" s="30" t="s">
        <v>286</v>
      </c>
      <c r="B80" s="40">
        <v>1</v>
      </c>
      <c r="C80" s="40">
        <v>1</v>
      </c>
      <c r="D80" s="40">
        <v>1</v>
      </c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15" customHeight="1" x14ac:dyDescent="0.2">
      <c r="A81" s="30" t="s">
        <v>70</v>
      </c>
      <c r="B81" s="40">
        <v>1</v>
      </c>
      <c r="C81" s="40"/>
      <c r="D81" s="40"/>
      <c r="E81" s="40">
        <v>1</v>
      </c>
      <c r="F81" s="40"/>
      <c r="G81" s="40"/>
      <c r="H81" s="40"/>
      <c r="I81" s="40"/>
      <c r="J81" s="40"/>
      <c r="K81" s="40"/>
      <c r="L81" s="40"/>
      <c r="M81" s="40"/>
    </row>
    <row r="82" spans="1:13" ht="15" customHeight="1" x14ac:dyDescent="0.2">
      <c r="A82" s="30" t="s">
        <v>424</v>
      </c>
      <c r="B82" s="59">
        <v>1</v>
      </c>
      <c r="C82" s="40"/>
      <c r="D82" s="40"/>
      <c r="E82" s="40">
        <v>1</v>
      </c>
      <c r="F82" s="40"/>
      <c r="G82" s="40"/>
      <c r="H82" s="40"/>
      <c r="I82" s="40"/>
      <c r="J82" s="40"/>
      <c r="K82" s="40"/>
      <c r="L82" s="40"/>
      <c r="M82" s="40"/>
    </row>
    <row r="83" spans="1:13" ht="15" customHeight="1" x14ac:dyDescent="0.2">
      <c r="A83" s="30" t="s">
        <v>338</v>
      </c>
      <c r="B83" s="40">
        <v>1</v>
      </c>
      <c r="C83" s="40"/>
      <c r="D83" s="40"/>
      <c r="E83" s="40">
        <v>1</v>
      </c>
      <c r="F83" s="40"/>
      <c r="G83" s="40"/>
      <c r="H83" s="40"/>
      <c r="I83" s="40"/>
      <c r="J83" s="40"/>
      <c r="K83" s="40"/>
      <c r="L83" s="40"/>
      <c r="M83" s="40"/>
    </row>
    <row r="84" spans="1:13" ht="15" customHeight="1" x14ac:dyDescent="0.2">
      <c r="A84" s="30" t="s">
        <v>487</v>
      </c>
      <c r="B84" s="35">
        <v>1</v>
      </c>
      <c r="E84" s="35">
        <v>1</v>
      </c>
    </row>
    <row r="85" spans="1:13" ht="15" customHeight="1" x14ac:dyDescent="0.2">
      <c r="A85" s="30" t="s">
        <v>492</v>
      </c>
      <c r="B85" s="40">
        <v>2</v>
      </c>
      <c r="C85" s="40"/>
      <c r="D85" s="40"/>
      <c r="E85" s="40">
        <v>2</v>
      </c>
      <c r="F85" s="40"/>
      <c r="G85" s="40"/>
      <c r="H85" s="40"/>
      <c r="I85" s="40"/>
      <c r="J85" s="40"/>
      <c r="K85" s="40"/>
      <c r="L85" s="40"/>
      <c r="M85" s="40"/>
    </row>
    <row r="86" spans="1:13" ht="15" customHeight="1" x14ac:dyDescent="0.2">
      <c r="A86" s="30" t="s">
        <v>77</v>
      </c>
      <c r="B86" s="40">
        <v>6</v>
      </c>
      <c r="C86" s="40">
        <v>2</v>
      </c>
      <c r="D86" s="40">
        <v>2</v>
      </c>
      <c r="E86" s="40">
        <v>5</v>
      </c>
      <c r="F86" s="40"/>
      <c r="G86" s="40"/>
      <c r="H86" s="40"/>
      <c r="I86" s="40"/>
      <c r="J86" s="40"/>
      <c r="K86" s="40"/>
      <c r="L86" s="40"/>
      <c r="M86" s="40"/>
    </row>
    <row r="87" spans="1:13" ht="15" customHeight="1" x14ac:dyDescent="0.2">
      <c r="A87" s="30" t="s">
        <v>371</v>
      </c>
      <c r="B87" s="40">
        <v>1</v>
      </c>
      <c r="C87" s="40"/>
      <c r="D87" s="40"/>
      <c r="E87" s="40">
        <v>1</v>
      </c>
      <c r="F87" s="40"/>
      <c r="G87" s="40"/>
      <c r="H87" s="40"/>
      <c r="I87" s="40"/>
      <c r="J87" s="40"/>
      <c r="K87" s="40"/>
      <c r="L87" s="40"/>
      <c r="M87" s="40"/>
    </row>
    <row r="88" spans="1:13" ht="15" customHeight="1" x14ac:dyDescent="0.2">
      <c r="A88" s="30" t="s">
        <v>257</v>
      </c>
      <c r="B88" s="40">
        <v>1</v>
      </c>
      <c r="C88" s="40"/>
      <c r="D88" s="40"/>
      <c r="E88" s="40">
        <v>1</v>
      </c>
      <c r="F88" s="40"/>
      <c r="G88" s="40"/>
      <c r="H88" s="40"/>
      <c r="I88" s="40"/>
      <c r="J88" s="40"/>
      <c r="K88" s="40"/>
      <c r="L88" s="40"/>
      <c r="M88" s="40"/>
    </row>
    <row r="89" spans="1:13" ht="15" customHeight="1" x14ac:dyDescent="0.2">
      <c r="A89" s="8" t="s">
        <v>13</v>
      </c>
      <c r="B89" s="43"/>
      <c r="C89" s="43">
        <f>+C75/B75</f>
        <v>0.15789473684210525</v>
      </c>
      <c r="D89" s="43">
        <f>+D75/B75</f>
        <v>0.15789473684210525</v>
      </c>
      <c r="E89" s="43">
        <f>+E75/B75</f>
        <v>0.84210526315789469</v>
      </c>
      <c r="F89" s="43"/>
      <c r="G89" s="43">
        <f>+(G75/F75)*0.4</f>
        <v>6.279814880740478E-2</v>
      </c>
      <c r="H89" s="43">
        <f>+(H75/F75)*0.4</f>
        <v>7.2766108935564261E-2</v>
      </c>
      <c r="I89" s="43">
        <f>+(I75/F75)*0.4</f>
        <v>0.23538625845496619</v>
      </c>
      <c r="J89" s="43"/>
      <c r="K89" s="43">
        <f>+(K75/J75)*0.4</f>
        <v>7.0498084291187743E-2</v>
      </c>
      <c r="L89" s="43">
        <f>+(L75/J75)*0.4</f>
        <v>8.1226053639846751E-2</v>
      </c>
      <c r="M89" s="43">
        <f>+(M75/J75)*0.4</f>
        <v>0.19310344827586209</v>
      </c>
    </row>
    <row r="90" spans="1:13" ht="27.75" customHeight="1" x14ac:dyDescent="0.2">
      <c r="A90" s="25" t="s">
        <v>311</v>
      </c>
      <c r="B90" s="35">
        <f>SUM(B91:B93)</f>
        <v>3</v>
      </c>
      <c r="C90" s="35">
        <f>SUM(C91:C93)</f>
        <v>3</v>
      </c>
      <c r="D90" s="35">
        <f>SUM(D91:D93)</f>
        <v>3</v>
      </c>
      <c r="E90" s="35">
        <f>SUM(E91:E93)</f>
        <v>3</v>
      </c>
      <c r="F90" s="35">
        <v>3735</v>
      </c>
      <c r="G90" s="35">
        <v>705</v>
      </c>
      <c r="H90" s="35">
        <v>899</v>
      </c>
      <c r="I90" s="35">
        <v>2060</v>
      </c>
      <c r="J90" s="35">
        <v>505</v>
      </c>
      <c r="K90" s="35">
        <v>160</v>
      </c>
      <c r="L90" s="35">
        <v>210</v>
      </c>
      <c r="M90" s="35">
        <v>255</v>
      </c>
    </row>
    <row r="91" spans="1:13" ht="15" customHeight="1" x14ac:dyDescent="0.2">
      <c r="A91" s="30" t="s">
        <v>538</v>
      </c>
      <c r="B91" s="40">
        <v>1</v>
      </c>
      <c r="C91" s="40">
        <v>1</v>
      </c>
      <c r="D91" s="40">
        <v>1</v>
      </c>
      <c r="E91" s="40">
        <v>1</v>
      </c>
      <c r="F91" s="40"/>
      <c r="G91" s="40"/>
      <c r="H91" s="40"/>
      <c r="I91" s="40"/>
      <c r="J91" s="40"/>
      <c r="K91" s="40"/>
      <c r="L91" s="40"/>
      <c r="M91" s="40"/>
    </row>
    <row r="92" spans="1:13" ht="15" customHeight="1" x14ac:dyDescent="0.2">
      <c r="A92" s="30" t="s">
        <v>416</v>
      </c>
      <c r="B92" s="40">
        <v>1</v>
      </c>
      <c r="C92" s="40">
        <v>1</v>
      </c>
      <c r="D92" s="40">
        <v>1</v>
      </c>
      <c r="E92" s="40">
        <v>1</v>
      </c>
      <c r="F92" s="40"/>
      <c r="G92" s="40"/>
      <c r="H92" s="40"/>
      <c r="I92" s="40"/>
      <c r="J92" s="40"/>
      <c r="K92" s="40"/>
      <c r="L92" s="40"/>
      <c r="M92" s="40"/>
    </row>
    <row r="93" spans="1:13" ht="15" customHeight="1" x14ac:dyDescent="0.2">
      <c r="A93" s="30" t="s">
        <v>413</v>
      </c>
      <c r="B93" s="40">
        <v>1</v>
      </c>
      <c r="C93" s="40">
        <v>1</v>
      </c>
      <c r="D93" s="40">
        <v>1</v>
      </c>
      <c r="E93" s="40">
        <v>1</v>
      </c>
      <c r="F93" s="40"/>
      <c r="G93" s="40"/>
      <c r="H93" s="40"/>
      <c r="I93" s="40"/>
      <c r="J93" s="40"/>
      <c r="K93" s="40"/>
      <c r="L93" s="40"/>
      <c r="M93" s="40"/>
    </row>
    <row r="94" spans="1:13" ht="33" customHeight="1" x14ac:dyDescent="0.2">
      <c r="A94" s="8" t="s">
        <v>13</v>
      </c>
      <c r="B94" s="43"/>
      <c r="C94" s="43">
        <f>+C90/B90</f>
        <v>1</v>
      </c>
      <c r="D94" s="43">
        <f>+D90/B90</f>
        <v>1</v>
      </c>
      <c r="E94" s="43">
        <f>+E90/B90</f>
        <v>1</v>
      </c>
      <c r="F94" s="43"/>
      <c r="G94" s="43">
        <f>+(G90/F90)*0.4</f>
        <v>7.5502008032128518E-2</v>
      </c>
      <c r="H94" s="43">
        <f>+(H90/F90)*0.4</f>
        <v>9.6278447121820626E-2</v>
      </c>
      <c r="I94" s="43">
        <f>+(I90/F90)*0.4</f>
        <v>0.22061579651941099</v>
      </c>
      <c r="J94" s="43"/>
      <c r="K94" s="43">
        <f>+(K90/J90)*0.4</f>
        <v>0.12673267326732673</v>
      </c>
      <c r="L94" s="43">
        <f>+(L90/J90)*0.4</f>
        <v>0.16633663366336635</v>
      </c>
      <c r="M94" s="43">
        <f>+(M90/J90)*0.4</f>
        <v>0.20198019801980199</v>
      </c>
    </row>
    <row r="95" spans="1:13" ht="27.75" customHeight="1" x14ac:dyDescent="0.2">
      <c r="A95" s="25" t="s">
        <v>317</v>
      </c>
      <c r="B95" s="35">
        <f>SUM(B96:B97)</f>
        <v>3</v>
      </c>
      <c r="C95" s="35">
        <f>SUM(C96:C97)</f>
        <v>1</v>
      </c>
      <c r="D95" s="35">
        <f>SUM(D96:D97)</f>
        <v>1</v>
      </c>
      <c r="E95" s="35">
        <f>SUM(E96:E97)</f>
        <v>3</v>
      </c>
      <c r="F95" s="35">
        <v>8660</v>
      </c>
      <c r="G95" s="35">
        <v>2395</v>
      </c>
      <c r="H95" s="35">
        <v>2635</v>
      </c>
      <c r="I95" s="35">
        <v>1525</v>
      </c>
      <c r="J95" s="35">
        <v>1160</v>
      </c>
      <c r="K95" s="35">
        <v>370</v>
      </c>
      <c r="L95" s="35">
        <v>390</v>
      </c>
      <c r="M95" s="35">
        <v>965</v>
      </c>
    </row>
    <row r="96" spans="1:13" ht="15" customHeight="1" x14ac:dyDescent="0.2">
      <c r="A96" s="60" t="s">
        <v>485</v>
      </c>
      <c r="B96" s="35">
        <v>2</v>
      </c>
      <c r="C96" s="35">
        <v>1</v>
      </c>
      <c r="D96" s="35">
        <v>1</v>
      </c>
      <c r="E96" s="35">
        <v>2</v>
      </c>
    </row>
    <row r="97" spans="1:13" ht="15" customHeight="1" x14ac:dyDescent="0.2">
      <c r="A97" s="30" t="s">
        <v>207</v>
      </c>
      <c r="B97" s="40">
        <v>1</v>
      </c>
      <c r="C97" s="40"/>
      <c r="D97" s="40"/>
      <c r="E97" s="40">
        <v>1</v>
      </c>
      <c r="F97" s="40"/>
      <c r="G97" s="40"/>
      <c r="H97" s="40"/>
      <c r="I97" s="40"/>
      <c r="J97" s="40"/>
      <c r="K97" s="40"/>
      <c r="L97" s="40"/>
      <c r="M97" s="40"/>
    </row>
    <row r="98" spans="1:13" ht="15" customHeight="1" x14ac:dyDescent="0.2">
      <c r="A98" s="8" t="s">
        <v>13</v>
      </c>
      <c r="B98" s="43"/>
      <c r="C98" s="43">
        <f>+C95/B95</f>
        <v>0.33333333333333331</v>
      </c>
      <c r="D98" s="43">
        <f>+D95/B95</f>
        <v>0.33333333333333331</v>
      </c>
      <c r="E98" s="43">
        <f>+E95/B95</f>
        <v>1</v>
      </c>
      <c r="F98" s="43"/>
      <c r="G98" s="43">
        <f>+(G95/F95)*0.4</f>
        <v>0.11062355658198615</v>
      </c>
      <c r="H98" s="43">
        <f>+(H95/F95)*0.4</f>
        <v>0.12170900692840647</v>
      </c>
      <c r="I98" s="43">
        <f>+(I95/F95)*0.4</f>
        <v>7.0438799076212463E-2</v>
      </c>
      <c r="J98" s="43"/>
      <c r="K98" s="43">
        <f>+(K95/J95)*0.4</f>
        <v>0.12758620689655173</v>
      </c>
      <c r="L98" s="43">
        <f>+(L95/J95)*0.4</f>
        <v>0.13448275862068967</v>
      </c>
      <c r="M98" s="43">
        <f>+(M95/J95)*0.4</f>
        <v>0.33275862068965517</v>
      </c>
    </row>
    <row r="99" spans="1:13" ht="15" customHeight="1" x14ac:dyDescent="0.2">
      <c r="A99" s="12" t="s">
        <v>131</v>
      </c>
      <c r="B99" s="40">
        <f>SUM(B100:B101)</f>
        <v>2</v>
      </c>
      <c r="C99" s="40">
        <f>SUM(C100:C101)</f>
        <v>0</v>
      </c>
      <c r="D99" s="40">
        <f>SUM(D100:D101)</f>
        <v>0</v>
      </c>
      <c r="E99" s="40">
        <f>SUM(E100:E101)</f>
        <v>2</v>
      </c>
      <c r="F99" s="40">
        <v>2630</v>
      </c>
      <c r="G99" s="40">
        <v>380</v>
      </c>
      <c r="H99" s="40">
        <v>484</v>
      </c>
      <c r="I99" s="40">
        <v>2270</v>
      </c>
      <c r="J99" s="40">
        <v>190</v>
      </c>
      <c r="K99" s="40">
        <v>15</v>
      </c>
      <c r="L99" s="40">
        <v>15</v>
      </c>
      <c r="M99" s="40">
        <v>190</v>
      </c>
    </row>
    <row r="100" spans="1:13" ht="15" customHeight="1" x14ac:dyDescent="0.2">
      <c r="A100" s="30" t="s">
        <v>65</v>
      </c>
      <c r="B100" s="40">
        <v>1</v>
      </c>
      <c r="C100" s="40"/>
      <c r="D100" s="40"/>
      <c r="E100" s="40">
        <v>1</v>
      </c>
      <c r="F100" s="40"/>
      <c r="G100" s="40"/>
      <c r="H100" s="40"/>
      <c r="I100" s="40"/>
      <c r="J100" s="40"/>
      <c r="K100" s="40"/>
      <c r="L100" s="40"/>
      <c r="M100" s="40"/>
    </row>
    <row r="101" spans="1:13" ht="15" customHeight="1" x14ac:dyDescent="0.2">
      <c r="A101" s="30" t="s">
        <v>480</v>
      </c>
      <c r="B101" s="40">
        <v>1</v>
      </c>
      <c r="C101" s="40"/>
      <c r="D101" s="40"/>
      <c r="E101" s="40">
        <v>1</v>
      </c>
      <c r="F101" s="40"/>
      <c r="G101" s="40"/>
      <c r="H101" s="40"/>
      <c r="I101" s="40"/>
      <c r="J101" s="40"/>
      <c r="K101" s="40"/>
      <c r="L101" s="40"/>
      <c r="M101" s="40"/>
    </row>
    <row r="102" spans="1:13" ht="15" customHeight="1" x14ac:dyDescent="0.2">
      <c r="A102" s="8" t="s">
        <v>13</v>
      </c>
      <c r="B102" s="42"/>
      <c r="C102" s="42">
        <f>+C99/B99</f>
        <v>0</v>
      </c>
      <c r="D102" s="42">
        <f>+D99/B99</f>
        <v>0</v>
      </c>
      <c r="E102" s="42">
        <f>+E99/B99</f>
        <v>1</v>
      </c>
      <c r="F102" s="42"/>
      <c r="G102" s="42">
        <f>+(G99/F99)*0.5</f>
        <v>7.2243346007604556E-2</v>
      </c>
      <c r="H102" s="42">
        <f>+(H99/F99)*0.5</f>
        <v>9.2015209125475284E-2</v>
      </c>
      <c r="I102" s="42">
        <f>+(I99/F99)*0.5</f>
        <v>0.43155893536121676</v>
      </c>
      <c r="J102" s="42"/>
      <c r="K102" s="42">
        <f>+(K99/J99)*0.3</f>
        <v>2.3684210526315787E-2</v>
      </c>
      <c r="L102" s="42">
        <f>+(L99/J99)*0.3</f>
        <v>2.3684210526315787E-2</v>
      </c>
      <c r="M102" s="42">
        <f>+(M99/J99)*0.3</f>
        <v>0.3</v>
      </c>
    </row>
    <row r="103" spans="1:13" ht="15" customHeight="1" x14ac:dyDescent="0.2">
      <c r="A103" s="6" t="s">
        <v>132</v>
      </c>
      <c r="B103" s="35">
        <f>SUM(B104:B108)</f>
        <v>11</v>
      </c>
      <c r="C103" s="35">
        <f>SUM(C104:C108)</f>
        <v>1</v>
      </c>
      <c r="D103" s="35">
        <f>SUM(D104:D108)</f>
        <v>2</v>
      </c>
      <c r="E103" s="35">
        <f>SUM(E104:E108)</f>
        <v>11</v>
      </c>
      <c r="F103" s="35">
        <v>37740</v>
      </c>
      <c r="G103" s="35">
        <v>4130</v>
      </c>
      <c r="H103" s="35">
        <v>5530</v>
      </c>
      <c r="I103" s="35">
        <v>11875</v>
      </c>
      <c r="J103" s="35">
        <v>5550</v>
      </c>
      <c r="K103" s="35">
        <v>375</v>
      </c>
      <c r="L103" s="35">
        <v>775</v>
      </c>
      <c r="M103" s="35">
        <v>1580</v>
      </c>
    </row>
    <row r="104" spans="1:13" ht="15" customHeight="1" x14ac:dyDescent="0.2">
      <c r="A104" s="30" t="s">
        <v>246</v>
      </c>
      <c r="B104" s="40">
        <v>1</v>
      </c>
      <c r="C104" s="40"/>
      <c r="D104" s="40"/>
      <c r="E104" s="40">
        <v>1</v>
      </c>
      <c r="F104" s="40"/>
      <c r="G104" s="40"/>
      <c r="H104" s="40"/>
      <c r="I104" s="40"/>
      <c r="J104" s="40"/>
      <c r="K104" s="40"/>
      <c r="L104" s="40"/>
      <c r="M104" s="40"/>
    </row>
    <row r="105" spans="1:13" ht="15" customHeight="1" x14ac:dyDescent="0.2">
      <c r="A105" s="30" t="s">
        <v>230</v>
      </c>
      <c r="B105" s="40">
        <v>1</v>
      </c>
      <c r="C105" s="40"/>
      <c r="D105" s="40"/>
      <c r="E105" s="40">
        <v>1</v>
      </c>
      <c r="F105" s="40"/>
      <c r="G105" s="40"/>
      <c r="H105" s="40"/>
      <c r="I105" s="40"/>
      <c r="J105" s="40"/>
      <c r="K105" s="40"/>
      <c r="L105" s="40"/>
      <c r="M105" s="40"/>
    </row>
    <row r="106" spans="1:13" ht="15" customHeight="1" x14ac:dyDescent="0.2">
      <c r="A106" s="30" t="s">
        <v>420</v>
      </c>
      <c r="B106" s="40">
        <v>1</v>
      </c>
      <c r="C106" s="40"/>
      <c r="D106" s="40"/>
      <c r="E106" s="40">
        <v>1</v>
      </c>
      <c r="F106" s="40"/>
      <c r="G106" s="40"/>
      <c r="H106" s="40"/>
      <c r="I106" s="40"/>
      <c r="J106" s="40"/>
      <c r="K106" s="40"/>
      <c r="L106" s="40"/>
      <c r="M106" s="40"/>
    </row>
    <row r="107" spans="1:13" ht="15" customHeight="1" x14ac:dyDescent="0.2">
      <c r="A107" s="30" t="s">
        <v>421</v>
      </c>
      <c r="B107" s="40">
        <v>1</v>
      </c>
      <c r="C107" s="40"/>
      <c r="D107" s="40"/>
      <c r="E107" s="40">
        <v>1</v>
      </c>
      <c r="F107" s="40"/>
      <c r="G107" s="40"/>
      <c r="H107" s="40"/>
      <c r="I107" s="40"/>
      <c r="J107" s="40"/>
      <c r="K107" s="40"/>
      <c r="L107" s="40"/>
      <c r="M107" s="40"/>
    </row>
    <row r="108" spans="1:13" ht="15" customHeight="1" x14ac:dyDescent="0.2">
      <c r="A108" s="30" t="s">
        <v>208</v>
      </c>
      <c r="B108" s="35">
        <v>7</v>
      </c>
      <c r="C108" s="35">
        <v>1</v>
      </c>
      <c r="D108" s="35">
        <v>2</v>
      </c>
      <c r="E108" s="35">
        <v>7</v>
      </c>
    </row>
    <row r="109" spans="1:13" ht="15" customHeight="1" x14ac:dyDescent="0.2">
      <c r="A109" s="8" t="s">
        <v>13</v>
      </c>
      <c r="B109" s="43"/>
      <c r="C109" s="43">
        <f>+C103/B103</f>
        <v>9.0909090909090912E-2</v>
      </c>
      <c r="D109" s="43">
        <f>+D103/B103</f>
        <v>0.18181818181818182</v>
      </c>
      <c r="E109" s="43">
        <f>+E103/B103</f>
        <v>1</v>
      </c>
      <c r="F109" s="43"/>
      <c r="G109" s="43">
        <f>+(G103/F103)*0.4</f>
        <v>4.3773184949655541E-2</v>
      </c>
      <c r="H109" s="43">
        <f>+(H103/F103)*0.4</f>
        <v>5.8611552729199795E-2</v>
      </c>
      <c r="I109" s="43">
        <f>+(I103/F103)*0.4</f>
        <v>0.12586115527291999</v>
      </c>
      <c r="J109" s="43"/>
      <c r="K109" s="43">
        <f>+(K103/J103)*0.4</f>
        <v>2.7027027027027029E-2</v>
      </c>
      <c r="L109" s="43">
        <f>+(L103/J103)*0.4</f>
        <v>5.5855855855855854E-2</v>
      </c>
      <c r="M109" s="43">
        <f>+(M103/J103)*0.4</f>
        <v>0.11387387387387388</v>
      </c>
    </row>
    <row r="110" spans="1:13" ht="15" customHeight="1" x14ac:dyDescent="0.2">
      <c r="A110" s="12" t="s">
        <v>318</v>
      </c>
      <c r="B110" s="40">
        <f>SUM(B111:B113)</f>
        <v>3</v>
      </c>
      <c r="C110" s="40">
        <f t="shared" ref="C110:E110" si="2">SUM(C111:C113)</f>
        <v>0</v>
      </c>
      <c r="D110" s="40">
        <f t="shared" si="2"/>
        <v>0</v>
      </c>
      <c r="E110" s="40">
        <f t="shared" si="2"/>
        <v>3</v>
      </c>
      <c r="F110" s="40">
        <v>900</v>
      </c>
      <c r="G110" s="40">
        <v>70</v>
      </c>
      <c r="H110" s="40">
        <v>110</v>
      </c>
      <c r="I110" s="40">
        <v>795</v>
      </c>
      <c r="J110" s="40">
        <v>70</v>
      </c>
      <c r="K110" s="40">
        <v>0</v>
      </c>
      <c r="L110" s="40">
        <v>0</v>
      </c>
      <c r="M110" s="40">
        <v>70</v>
      </c>
    </row>
    <row r="111" spans="1:13" ht="15" customHeight="1" x14ac:dyDescent="0.2">
      <c r="A111" s="30" t="s">
        <v>422</v>
      </c>
      <c r="B111" s="40">
        <v>1</v>
      </c>
      <c r="C111" s="40"/>
      <c r="D111" s="40"/>
      <c r="E111" s="40">
        <v>1</v>
      </c>
      <c r="F111" s="40"/>
      <c r="G111" s="40"/>
      <c r="H111" s="40"/>
      <c r="I111" s="40"/>
      <c r="J111" s="40"/>
      <c r="K111" s="40"/>
      <c r="L111" s="40"/>
      <c r="M111" s="40"/>
    </row>
    <row r="112" spans="1:13" ht="15" customHeight="1" x14ac:dyDescent="0.2">
      <c r="A112" s="30" t="s">
        <v>285</v>
      </c>
      <c r="B112" s="40">
        <v>1</v>
      </c>
      <c r="C112" s="40"/>
      <c r="D112" s="40"/>
      <c r="E112" s="40">
        <v>1</v>
      </c>
      <c r="F112" s="40"/>
      <c r="G112" s="40"/>
      <c r="H112" s="40"/>
      <c r="I112" s="40"/>
      <c r="J112" s="40"/>
      <c r="K112" s="40"/>
      <c r="L112" s="40"/>
      <c r="M112" s="40"/>
    </row>
    <row r="113" spans="1:13" ht="15" customHeight="1" x14ac:dyDescent="0.2">
      <c r="A113" s="30" t="s">
        <v>426</v>
      </c>
      <c r="B113" s="40">
        <v>1</v>
      </c>
      <c r="C113" s="40"/>
      <c r="D113" s="40"/>
      <c r="E113" s="40">
        <v>1</v>
      </c>
      <c r="F113" s="40"/>
      <c r="G113" s="40"/>
      <c r="H113" s="40"/>
      <c r="I113" s="40"/>
      <c r="J113" s="40"/>
      <c r="K113" s="40"/>
      <c r="L113" s="40"/>
      <c r="M113" s="40"/>
    </row>
    <row r="114" spans="1:13" ht="15" customHeight="1" x14ac:dyDescent="0.2">
      <c r="A114" s="8" t="s">
        <v>13</v>
      </c>
      <c r="B114" s="42"/>
      <c r="C114" s="42">
        <f>+C110/B110</f>
        <v>0</v>
      </c>
      <c r="D114" s="42">
        <f>+D110/B110</f>
        <v>0</v>
      </c>
      <c r="E114" s="42">
        <f>+E110/B110</f>
        <v>1</v>
      </c>
      <c r="F114" s="42"/>
      <c r="G114" s="42">
        <f>+(G110/F110)*0.5</f>
        <v>3.888888888888889E-2</v>
      </c>
      <c r="H114" s="42">
        <f>+(H110/F110)*0.5</f>
        <v>6.1111111111111109E-2</v>
      </c>
      <c r="I114" s="42">
        <f>+(I110/F110)*0.5</f>
        <v>0.44166666666666665</v>
      </c>
      <c r="J114" s="42"/>
      <c r="K114" s="42">
        <f>+(K110/J110)*0.3</f>
        <v>0</v>
      </c>
      <c r="L114" s="42">
        <f>+(L110/J110)*0.3</f>
        <v>0</v>
      </c>
      <c r="M114" s="42">
        <f>+(M110/J110)*0.3</f>
        <v>0.3</v>
      </c>
    </row>
    <row r="115" spans="1:13" ht="15" customHeight="1" x14ac:dyDescent="0.2">
      <c r="A115" s="6" t="s">
        <v>133</v>
      </c>
      <c r="B115" s="35">
        <f>SUM(B116:B122)</f>
        <v>9</v>
      </c>
      <c r="C115" s="35">
        <f>SUM(C116:C122)</f>
        <v>5</v>
      </c>
      <c r="D115" s="35">
        <f>SUM(D116:D122)</f>
        <v>5</v>
      </c>
      <c r="E115" s="35">
        <f>SUM(E116:E122)</f>
        <v>6</v>
      </c>
      <c r="F115" s="35">
        <v>2360</v>
      </c>
      <c r="G115" s="35">
        <v>610</v>
      </c>
      <c r="H115" s="35">
        <v>705</v>
      </c>
      <c r="I115" s="35">
        <v>1260</v>
      </c>
      <c r="J115" s="35">
        <v>420</v>
      </c>
      <c r="K115" s="35">
        <v>125</v>
      </c>
      <c r="L115" s="35">
        <v>135</v>
      </c>
      <c r="M115" s="35">
        <v>110</v>
      </c>
    </row>
    <row r="116" spans="1:13" ht="15" customHeight="1" x14ac:dyDescent="0.2">
      <c r="A116" s="30" t="s">
        <v>481</v>
      </c>
      <c r="B116" s="40">
        <v>1</v>
      </c>
      <c r="C116" s="40">
        <v>1</v>
      </c>
      <c r="D116" s="40">
        <v>1</v>
      </c>
      <c r="E116" s="40">
        <v>1</v>
      </c>
      <c r="F116" s="40"/>
      <c r="G116" s="40"/>
      <c r="H116" s="40"/>
      <c r="I116" s="40"/>
      <c r="J116" s="40"/>
      <c r="K116" s="40"/>
      <c r="L116" s="40"/>
      <c r="M116" s="40"/>
    </row>
    <row r="117" spans="1:13" ht="15" customHeight="1" x14ac:dyDescent="0.2">
      <c r="A117" s="30" t="s">
        <v>283</v>
      </c>
      <c r="B117" s="40">
        <v>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5" customHeight="1" x14ac:dyDescent="0.2">
      <c r="A118" s="30" t="s">
        <v>482</v>
      </c>
      <c r="B118" s="40">
        <v>1</v>
      </c>
      <c r="C118" s="40">
        <v>1</v>
      </c>
      <c r="D118" s="40">
        <v>1</v>
      </c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ht="15" customHeight="1" x14ac:dyDescent="0.2">
      <c r="A119" s="30" t="s">
        <v>366</v>
      </c>
      <c r="B119" s="40">
        <v>1</v>
      </c>
      <c r="C119" s="40">
        <v>1</v>
      </c>
      <c r="D119" s="40">
        <v>1</v>
      </c>
      <c r="E119" s="40">
        <v>1</v>
      </c>
      <c r="F119" s="40"/>
      <c r="G119" s="40"/>
      <c r="H119" s="40"/>
      <c r="I119" s="40"/>
      <c r="J119" s="40"/>
      <c r="K119" s="40"/>
      <c r="L119" s="40"/>
      <c r="M119" s="40"/>
    </row>
    <row r="120" spans="1:13" ht="15" customHeight="1" x14ac:dyDescent="0.2">
      <c r="A120" s="30" t="s">
        <v>419</v>
      </c>
      <c r="B120" s="40">
        <v>1</v>
      </c>
      <c r="C120" s="40">
        <v>1</v>
      </c>
      <c r="D120" s="40">
        <v>1</v>
      </c>
      <c r="E120" s="40">
        <v>1</v>
      </c>
      <c r="F120" s="40"/>
      <c r="G120" s="40"/>
      <c r="H120" s="40"/>
      <c r="I120" s="40"/>
      <c r="J120" s="40"/>
      <c r="K120" s="40"/>
      <c r="L120" s="40"/>
      <c r="M120" s="40"/>
    </row>
    <row r="121" spans="1:13" ht="15" customHeight="1" x14ac:dyDescent="0.2">
      <c r="A121" s="30" t="s">
        <v>335</v>
      </c>
      <c r="B121" s="40">
        <v>3</v>
      </c>
      <c r="C121" s="40">
        <v>1</v>
      </c>
      <c r="D121" s="40">
        <v>1</v>
      </c>
      <c r="E121" s="40">
        <v>2</v>
      </c>
      <c r="F121" s="40"/>
      <c r="G121" s="40"/>
      <c r="H121" s="40"/>
      <c r="I121" s="40"/>
      <c r="J121" s="40"/>
      <c r="K121" s="40"/>
      <c r="L121" s="40"/>
      <c r="M121" s="40"/>
    </row>
    <row r="122" spans="1:13" ht="15" customHeight="1" x14ac:dyDescent="0.2">
      <c r="A122" s="30" t="s">
        <v>259</v>
      </c>
      <c r="B122" s="35">
        <v>1</v>
      </c>
      <c r="E122" s="35">
        <v>1</v>
      </c>
      <c r="F122" s="40"/>
      <c r="G122" s="40"/>
      <c r="H122" s="40"/>
      <c r="I122" s="40"/>
      <c r="J122" s="40"/>
      <c r="K122" s="40"/>
      <c r="L122" s="40"/>
      <c r="M122" s="40"/>
    </row>
    <row r="123" spans="1:13" ht="15" customHeight="1" x14ac:dyDescent="0.2">
      <c r="A123" s="8" t="s">
        <v>13</v>
      </c>
      <c r="B123" s="43"/>
      <c r="C123" s="43">
        <f>+C115/B115</f>
        <v>0.55555555555555558</v>
      </c>
      <c r="D123" s="43">
        <f>+D115/B115</f>
        <v>0.55555555555555558</v>
      </c>
      <c r="E123" s="43">
        <f>+E115/B115</f>
        <v>0.66666666666666663</v>
      </c>
      <c r="F123" s="43"/>
      <c r="G123" s="43">
        <f>+(G115/F115)*0.4</f>
        <v>0.10338983050847457</v>
      </c>
      <c r="H123" s="43">
        <f>+(H115/F115)*0.4</f>
        <v>0.11949152542372882</v>
      </c>
      <c r="I123" s="43">
        <f>+(I115/F115)*0.4</f>
        <v>0.21355932203389832</v>
      </c>
      <c r="J123" s="43"/>
      <c r="K123" s="43">
        <f>+(K115/J115)*0.4</f>
        <v>0.11904761904761905</v>
      </c>
      <c r="L123" s="43">
        <f>+(L115/J115)*0.4</f>
        <v>0.12857142857142859</v>
      </c>
      <c r="M123" s="43">
        <f>+(M115/J115)*0.4</f>
        <v>0.10476190476190478</v>
      </c>
    </row>
    <row r="124" spans="1:13" ht="15" customHeight="1" x14ac:dyDescent="0.2">
      <c r="A124" s="12" t="s">
        <v>342</v>
      </c>
      <c r="B124" s="40">
        <f>SUM(B125:B125)</f>
        <v>1</v>
      </c>
      <c r="C124" s="40">
        <f>SUM(C125:C125)</f>
        <v>0</v>
      </c>
      <c r="D124" s="40">
        <f>SUM(D125:D125)</f>
        <v>0</v>
      </c>
      <c r="E124" s="40">
        <f>SUM(E125:E125)</f>
        <v>0</v>
      </c>
      <c r="F124" s="40">
        <v>1815</v>
      </c>
      <c r="G124" s="40">
        <v>190</v>
      </c>
      <c r="H124" s="40">
        <v>224</v>
      </c>
      <c r="I124" s="40">
        <v>1015</v>
      </c>
      <c r="J124" s="40">
        <v>190</v>
      </c>
      <c r="K124" s="40">
        <v>10</v>
      </c>
      <c r="L124" s="40">
        <v>14</v>
      </c>
      <c r="M124" s="40">
        <v>135</v>
      </c>
    </row>
    <row r="125" spans="1:13" ht="15" customHeight="1" x14ac:dyDescent="0.2">
      <c r="A125" s="30" t="s">
        <v>322</v>
      </c>
      <c r="B125" s="40">
        <v>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ht="15" customHeight="1" x14ac:dyDescent="0.2">
      <c r="A126" s="8" t="s">
        <v>13</v>
      </c>
      <c r="B126" s="42"/>
      <c r="C126" s="42">
        <f>+C124/B124</f>
        <v>0</v>
      </c>
      <c r="D126" s="42">
        <f>+D124/B124</f>
        <v>0</v>
      </c>
      <c r="E126" s="42">
        <f>+E124/B124</f>
        <v>0</v>
      </c>
      <c r="F126" s="42"/>
      <c r="G126" s="42">
        <f>+(G124/F124)*0.5</f>
        <v>5.2341597796143252E-2</v>
      </c>
      <c r="H126" s="42">
        <f>+(H124/F124)*0.5</f>
        <v>6.1707988980716257E-2</v>
      </c>
      <c r="I126" s="42">
        <f>+(I124/F124)*0.5</f>
        <v>0.27961432506887052</v>
      </c>
      <c r="J126" s="42"/>
      <c r="K126" s="42">
        <f>+(K124/J124)*0.3</f>
        <v>1.5789473684210523E-2</v>
      </c>
      <c r="L126" s="42">
        <f>+(L124/J124)*0.3</f>
        <v>2.2105263157894735E-2</v>
      </c>
      <c r="M126" s="42">
        <f>+(M124/J124)*0.3</f>
        <v>0.2131578947368421</v>
      </c>
    </row>
    <row r="127" spans="1:13" ht="15" customHeight="1" x14ac:dyDescent="0.2">
      <c r="A127" s="6" t="s">
        <v>301</v>
      </c>
      <c r="B127" s="35">
        <f>SUM(B128:B135)</f>
        <v>8</v>
      </c>
      <c r="C127" s="35">
        <f>SUM(C128:C135)</f>
        <v>2</v>
      </c>
      <c r="D127" s="35">
        <f>SUM(D128:D135)</f>
        <v>3</v>
      </c>
      <c r="E127" s="35">
        <f>SUM(E128:E135)</f>
        <v>6</v>
      </c>
      <c r="F127" s="35">
        <v>595</v>
      </c>
      <c r="G127" s="35">
        <v>100</v>
      </c>
      <c r="H127" s="35">
        <v>150</v>
      </c>
      <c r="I127" s="35">
        <v>310</v>
      </c>
      <c r="J127" s="35">
        <v>50</v>
      </c>
      <c r="K127" s="35">
        <v>10</v>
      </c>
      <c r="L127" s="35">
        <v>10</v>
      </c>
      <c r="M127" s="35">
        <v>30</v>
      </c>
    </row>
    <row r="128" spans="1:13" ht="15" customHeight="1" x14ac:dyDescent="0.2">
      <c r="A128" s="30" t="s">
        <v>415</v>
      </c>
      <c r="B128" s="40">
        <v>1</v>
      </c>
      <c r="C128" s="40"/>
      <c r="D128" s="40"/>
      <c r="E128" s="40">
        <v>1</v>
      </c>
      <c r="F128" s="40"/>
      <c r="G128" s="40"/>
      <c r="H128" s="40"/>
      <c r="I128" s="40"/>
      <c r="J128" s="40"/>
      <c r="K128" s="40"/>
      <c r="L128" s="40"/>
      <c r="M128" s="40"/>
    </row>
    <row r="129" spans="1:13" ht="15" customHeight="1" x14ac:dyDescent="0.2">
      <c r="A129" s="30" t="s">
        <v>319</v>
      </c>
      <c r="B129" s="40">
        <v>1</v>
      </c>
      <c r="C129" s="40">
        <v>1</v>
      </c>
      <c r="D129" s="40">
        <v>1</v>
      </c>
      <c r="E129" s="40">
        <v>1</v>
      </c>
      <c r="F129" s="40"/>
      <c r="G129" s="40"/>
      <c r="H129" s="40"/>
      <c r="I129" s="40"/>
      <c r="J129" s="40"/>
      <c r="K129" s="40"/>
      <c r="L129" s="40"/>
      <c r="M129" s="40"/>
    </row>
    <row r="130" spans="1:13" ht="15" customHeight="1" x14ac:dyDescent="0.2">
      <c r="A130" s="35" t="s">
        <v>320</v>
      </c>
      <c r="B130" s="35">
        <v>1</v>
      </c>
      <c r="C130" s="35">
        <v>1</v>
      </c>
      <c r="D130" s="35">
        <v>1</v>
      </c>
      <c r="E130" s="35">
        <v>1</v>
      </c>
    </row>
    <row r="131" spans="1:13" ht="15" customHeight="1" x14ac:dyDescent="0.2">
      <c r="A131" s="30" t="s">
        <v>336</v>
      </c>
      <c r="B131" s="35">
        <v>1</v>
      </c>
      <c r="D131" s="35">
        <v>1</v>
      </c>
      <c r="E131" s="35">
        <v>1</v>
      </c>
    </row>
    <row r="132" spans="1:13" ht="15" customHeight="1" x14ac:dyDescent="0.2">
      <c r="A132" s="35" t="s">
        <v>321</v>
      </c>
      <c r="B132" s="35">
        <v>1</v>
      </c>
      <c r="E132" s="35">
        <v>1</v>
      </c>
    </row>
    <row r="133" spans="1:13" ht="15" customHeight="1" x14ac:dyDescent="0.2">
      <c r="A133" s="30" t="s">
        <v>368</v>
      </c>
      <c r="B133" s="35">
        <v>1</v>
      </c>
    </row>
    <row r="134" spans="1:13" ht="15" customHeight="1" x14ac:dyDescent="0.2">
      <c r="A134" s="30" t="s">
        <v>247</v>
      </c>
      <c r="B134" s="35">
        <v>1</v>
      </c>
      <c r="E134" s="35">
        <v>1</v>
      </c>
    </row>
    <row r="135" spans="1:13" ht="15" customHeight="1" x14ac:dyDescent="0.2">
      <c r="A135" s="30" t="s">
        <v>334</v>
      </c>
      <c r="B135" s="35">
        <v>1</v>
      </c>
    </row>
    <row r="136" spans="1:13" ht="15" customHeight="1" x14ac:dyDescent="0.2">
      <c r="A136" s="8" t="s">
        <v>13</v>
      </c>
      <c r="B136" s="43"/>
      <c r="C136" s="43">
        <f>+C127/B127</f>
        <v>0.25</v>
      </c>
      <c r="D136" s="43">
        <f>+D127/B127</f>
        <v>0.375</v>
      </c>
      <c r="E136" s="43">
        <f>+E127/B127</f>
        <v>0.75</v>
      </c>
      <c r="F136" s="43"/>
      <c r="G136" s="43">
        <f>+(G127/F127)*0.4</f>
        <v>6.7226890756302532E-2</v>
      </c>
      <c r="H136" s="43">
        <f>+(H127/F127)*0.4</f>
        <v>0.10084033613445378</v>
      </c>
      <c r="I136" s="43">
        <f>+(I127/F127)*0.4</f>
        <v>0.20840336134453785</v>
      </c>
      <c r="J136" s="43"/>
      <c r="K136" s="43">
        <f>+(K127/J127)*0.4</f>
        <v>8.0000000000000016E-2</v>
      </c>
      <c r="L136" s="43">
        <f>+(L127/J127)*0.4</f>
        <v>8.0000000000000016E-2</v>
      </c>
      <c r="M136" s="43">
        <f>+(M127/J127)*0.4</f>
        <v>0.24</v>
      </c>
    </row>
    <row r="137" spans="1:13" ht="15" customHeight="1" x14ac:dyDescent="0.2">
      <c r="A137" s="6" t="s">
        <v>71</v>
      </c>
      <c r="B137" s="35">
        <f>SUM(B138:B139)</f>
        <v>2</v>
      </c>
      <c r="C137" s="35">
        <f t="shared" ref="C137:E137" si="3">SUM(C138:C139)</f>
        <v>1</v>
      </c>
      <c r="D137" s="35">
        <f t="shared" si="3"/>
        <v>1</v>
      </c>
      <c r="E137" s="35">
        <f t="shared" si="3"/>
        <v>2</v>
      </c>
      <c r="F137" s="35">
        <v>3445</v>
      </c>
      <c r="G137" s="35">
        <v>480</v>
      </c>
      <c r="H137" s="35">
        <v>570</v>
      </c>
      <c r="I137" s="35">
        <v>1915</v>
      </c>
      <c r="J137" s="35">
        <v>875</v>
      </c>
      <c r="K137" s="35">
        <v>200</v>
      </c>
      <c r="L137" s="35">
        <v>239</v>
      </c>
      <c r="M137" s="35">
        <v>580</v>
      </c>
    </row>
    <row r="138" spans="1:13" ht="15" customHeight="1" x14ac:dyDescent="0.2">
      <c r="A138" s="30" t="s">
        <v>284</v>
      </c>
      <c r="B138" s="40">
        <v>1</v>
      </c>
      <c r="C138" s="40"/>
      <c r="D138" s="40"/>
      <c r="E138" s="40">
        <v>1</v>
      </c>
      <c r="F138" s="40"/>
      <c r="G138" s="40"/>
      <c r="H138" s="40"/>
      <c r="I138" s="40"/>
      <c r="J138" s="40"/>
      <c r="K138" s="40"/>
      <c r="L138" s="40"/>
      <c r="M138" s="40"/>
    </row>
    <row r="139" spans="1:13" ht="15" customHeight="1" x14ac:dyDescent="0.2">
      <c r="A139" s="30" t="s">
        <v>258</v>
      </c>
      <c r="B139" s="40">
        <v>1</v>
      </c>
      <c r="C139" s="40">
        <v>1</v>
      </c>
      <c r="D139" s="40">
        <v>1</v>
      </c>
      <c r="E139" s="40">
        <v>1</v>
      </c>
      <c r="F139" s="40"/>
      <c r="G139" s="40"/>
      <c r="H139" s="40"/>
      <c r="I139" s="40"/>
      <c r="J139" s="40"/>
      <c r="K139" s="40"/>
      <c r="L139" s="40"/>
      <c r="M139" s="40"/>
    </row>
    <row r="140" spans="1:13" ht="15" customHeight="1" x14ac:dyDescent="0.2">
      <c r="A140" s="8" t="s">
        <v>13</v>
      </c>
      <c r="B140" s="43"/>
      <c r="C140" s="43">
        <f>+C137/B137</f>
        <v>0.5</v>
      </c>
      <c r="D140" s="43">
        <f>+D137/B137</f>
        <v>0.5</v>
      </c>
      <c r="E140" s="43">
        <f>+E137/B137</f>
        <v>1</v>
      </c>
      <c r="F140" s="43"/>
      <c r="G140" s="43">
        <f>+(G137/F137)*0.4</f>
        <v>5.5732946298984037E-2</v>
      </c>
      <c r="H140" s="43">
        <f>+(H137/F137)*0.4</f>
        <v>6.6182873730043543E-2</v>
      </c>
      <c r="I140" s="43">
        <f>+(I137/F137)*0.4</f>
        <v>0.22235123367198839</v>
      </c>
      <c r="J140" s="43"/>
      <c r="K140" s="43">
        <f>+(K137/J137)*0.4</f>
        <v>9.1428571428571428E-2</v>
      </c>
      <c r="L140" s="43">
        <f>+(L137/J137)*0.4</f>
        <v>0.10925714285714286</v>
      </c>
      <c r="M140" s="43">
        <f>+(M137/J137)*0.4</f>
        <v>0.26514285714285712</v>
      </c>
    </row>
    <row r="141" spans="1:13" ht="15" customHeight="1" x14ac:dyDescent="0.2">
      <c r="A141" s="6" t="s">
        <v>430</v>
      </c>
      <c r="B141" s="35">
        <f>SUM(B142:B143)</f>
        <v>2</v>
      </c>
      <c r="C141" s="35">
        <f t="shared" ref="C141:E141" si="4">SUM(C142:C143)</f>
        <v>0</v>
      </c>
      <c r="D141" s="35">
        <f t="shared" si="4"/>
        <v>0</v>
      </c>
      <c r="E141" s="35">
        <f t="shared" si="4"/>
        <v>2</v>
      </c>
      <c r="F141" s="35">
        <v>10005</v>
      </c>
      <c r="G141" s="35">
        <v>3115</v>
      </c>
      <c r="H141" s="35">
        <v>3249</v>
      </c>
      <c r="I141" s="35">
        <v>9860</v>
      </c>
      <c r="J141" s="35">
        <v>790</v>
      </c>
      <c r="K141" s="35">
        <v>205</v>
      </c>
      <c r="L141" s="35">
        <v>265</v>
      </c>
      <c r="M141" s="35">
        <v>790</v>
      </c>
    </row>
    <row r="142" spans="1:13" ht="15" customHeight="1" x14ac:dyDescent="0.2">
      <c r="A142" s="30" t="s">
        <v>431</v>
      </c>
      <c r="B142" s="40">
        <v>1</v>
      </c>
      <c r="C142" s="40"/>
      <c r="D142" s="40"/>
      <c r="E142" s="40">
        <v>1</v>
      </c>
      <c r="F142" s="40"/>
      <c r="G142" s="40"/>
      <c r="H142" s="40"/>
      <c r="I142" s="40"/>
      <c r="J142" s="40"/>
      <c r="K142" s="40"/>
      <c r="L142" s="40"/>
      <c r="M142" s="40"/>
    </row>
    <row r="143" spans="1:13" ht="15" customHeight="1" x14ac:dyDescent="0.2">
      <c r="A143" s="30" t="s">
        <v>432</v>
      </c>
      <c r="B143" s="40">
        <v>1</v>
      </c>
      <c r="C143" s="40"/>
      <c r="D143" s="40"/>
      <c r="E143" s="40">
        <v>1</v>
      </c>
      <c r="F143" s="40"/>
      <c r="G143" s="40"/>
      <c r="H143" s="40"/>
      <c r="I143" s="40"/>
      <c r="J143" s="40"/>
      <c r="K143" s="40"/>
      <c r="L143" s="40"/>
      <c r="M143" s="40"/>
    </row>
    <row r="144" spans="1:13" ht="15" customHeight="1" x14ac:dyDescent="0.2">
      <c r="A144" s="8" t="s">
        <v>13</v>
      </c>
      <c r="B144" s="43"/>
      <c r="C144" s="43">
        <f>+C141/B141</f>
        <v>0</v>
      </c>
      <c r="D144" s="43">
        <f>+D141/B141</f>
        <v>0</v>
      </c>
      <c r="E144" s="43">
        <f>+E141/B141</f>
        <v>1</v>
      </c>
      <c r="F144" s="43"/>
      <c r="G144" s="43">
        <f>+(G141/F141)*0.4</f>
        <v>0.12453773113443278</v>
      </c>
      <c r="H144" s="43">
        <f>+(H141/F141)*0.4</f>
        <v>0.12989505247376312</v>
      </c>
      <c r="I144" s="43">
        <f>+(I141/F141)*0.4</f>
        <v>0.39420289855072466</v>
      </c>
      <c r="J144" s="43"/>
      <c r="K144" s="43">
        <f>+(K141/J141)*0.4</f>
        <v>0.10379746835443038</v>
      </c>
      <c r="L144" s="43">
        <f>+(L141/J141)*0.4</f>
        <v>0.13417721518987344</v>
      </c>
      <c r="M144" s="43">
        <f>+(M141/J141)*0.4</f>
        <v>0.4</v>
      </c>
    </row>
    <row r="145" spans="1:13" ht="15" customHeight="1" x14ac:dyDescent="0.2">
      <c r="A145" s="37" t="s">
        <v>12</v>
      </c>
      <c r="B145" s="48">
        <f>+B137+B127+B124+B115+B110+B103+B99+B95+B90+B75+B36+B32+B29+B26+B22+B18+B15+B7+B141</f>
        <v>162</v>
      </c>
      <c r="C145" s="48">
        <f>+C137+C127+C124+C115+C110+C103+C99+C95+C90+C75+C36+C32+C29+C26+C22+C18+C15+C7+C141</f>
        <v>30</v>
      </c>
      <c r="D145" s="48">
        <f>+D137+D127+D124+D115+D110+D103+D99+D95+D90+D75+D36+D32+D29+D26+D22+D18+D15+D7+D141</f>
        <v>36</v>
      </c>
      <c r="E145" s="48">
        <f>+E137+E127+E124+E115+E110+E103+E99+E95+E90+E75+E36+E32+E29+E26+E22+E18+E15+E7+E141</f>
        <v>129</v>
      </c>
      <c r="F145" s="48">
        <f>+F137+F127+F124+F115+F110+F103+F99+F95+F90+F75+F36+F32+F29+F26+F22+F18+F15+F7+F141</f>
        <v>140310</v>
      </c>
      <c r="G145" s="48">
        <f t="shared" ref="G145:M145" si="5">+G137+G127+G124+G115+G110+G103+G99+G95+G90+G75+G36+G32+G29+G26+G22+G18+G15+G7+G141</f>
        <v>25840</v>
      </c>
      <c r="H145" s="48">
        <f t="shared" si="5"/>
        <v>30167</v>
      </c>
      <c r="I145" s="48">
        <f t="shared" si="5"/>
        <v>74720</v>
      </c>
      <c r="J145" s="48">
        <f t="shared" si="5"/>
        <v>17755</v>
      </c>
      <c r="K145" s="48">
        <f t="shared" si="5"/>
        <v>3145</v>
      </c>
      <c r="L145" s="48">
        <f t="shared" si="5"/>
        <v>4056</v>
      </c>
      <c r="M145" s="48">
        <f t="shared" si="5"/>
        <v>9445</v>
      </c>
    </row>
    <row r="146" spans="1:13" ht="15" customHeight="1" x14ac:dyDescent="0.2">
      <c r="A146" s="8" t="s">
        <v>13</v>
      </c>
      <c r="B146" s="43"/>
      <c r="C146" s="43">
        <f>C145/B145</f>
        <v>0.18518518518518517</v>
      </c>
      <c r="D146" s="43">
        <f>+D145/B145</f>
        <v>0.22222222222222221</v>
      </c>
      <c r="E146" s="43">
        <f>+E145/B145</f>
        <v>0.79629629629629628</v>
      </c>
      <c r="F146" s="43"/>
      <c r="G146" s="43">
        <f>+(G145/F145)*0.4</f>
        <v>7.3665455063787341E-2</v>
      </c>
      <c r="H146" s="43">
        <f>+(H145/F145)*0.4</f>
        <v>8.600099779060652E-2</v>
      </c>
      <c r="I146" s="43">
        <f>+(I145/F145)*0.4</f>
        <v>0.21301404033924884</v>
      </c>
      <c r="J146" s="43"/>
      <c r="K146" s="43">
        <f>+(K145/J145)*0.4</f>
        <v>7.0853280765981422E-2</v>
      </c>
      <c r="L146" s="43">
        <f>+(L145/J145)*0.4</f>
        <v>9.1377076879752189E-2</v>
      </c>
      <c r="M146" s="43">
        <f>+(M145/J145)*0.4</f>
        <v>0.21278513094902843</v>
      </c>
    </row>
    <row r="148" spans="1:13" ht="15" customHeight="1" x14ac:dyDescent="0.2">
      <c r="A148" s="37" t="s">
        <v>14</v>
      </c>
      <c r="B148" s="37" t="s">
        <v>3</v>
      </c>
      <c r="C148" s="37" t="s">
        <v>56</v>
      </c>
      <c r="D148" s="37" t="s">
        <v>4</v>
      </c>
    </row>
    <row r="150" spans="1:13" ht="15" customHeight="1" x14ac:dyDescent="0.2">
      <c r="A150" s="35" t="s">
        <v>97</v>
      </c>
      <c r="B150" s="44">
        <f>+G146</f>
        <v>7.3665455063787341E-2</v>
      </c>
      <c r="C150" s="44">
        <f>+H146</f>
        <v>8.600099779060652E-2</v>
      </c>
      <c r="D150" s="44">
        <f>+I146</f>
        <v>0.21301404033924884</v>
      </c>
    </row>
    <row r="151" spans="1:13" ht="15" customHeight="1" x14ac:dyDescent="0.2">
      <c r="A151" s="35" t="s">
        <v>20</v>
      </c>
      <c r="B151" s="44">
        <f>+K146</f>
        <v>7.0853280765981422E-2</v>
      </c>
      <c r="C151" s="44">
        <f>+L146</f>
        <v>9.1377076879752189E-2</v>
      </c>
      <c r="D151" s="44">
        <f>+M146</f>
        <v>0.21278513094902843</v>
      </c>
    </row>
    <row r="152" spans="1:13" ht="15" customHeight="1" x14ac:dyDescent="0.2">
      <c r="A152" s="35" t="s">
        <v>21</v>
      </c>
      <c r="B152" s="44">
        <v>3.5299999999999998E-2</v>
      </c>
      <c r="C152" s="44">
        <v>4.1500000000000002E-2</v>
      </c>
      <c r="D152" s="44">
        <v>0.1605</v>
      </c>
    </row>
    <row r="153" spans="1:13" ht="15" customHeight="1" x14ac:dyDescent="0.2">
      <c r="A153" s="45" t="s">
        <v>12</v>
      </c>
      <c r="B153" s="43">
        <f>SUM(B150:B152)</f>
        <v>0.17981873582976876</v>
      </c>
      <c r="C153" s="43">
        <f>SUM(C150:C152)</f>
        <v>0.21887807467035872</v>
      </c>
      <c r="D153" s="43">
        <f>SUM(D150:D152)</f>
        <v>0.58629917128827724</v>
      </c>
    </row>
  </sheetData>
  <sortState ref="A85:XFD91">
    <sortCondition ref="A85:A91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scale="90" orientation="landscape" r:id="rId1"/>
  <headerFooter alignWithMargins="0">
    <oddHeader xml:space="preserve">&amp;C&amp;"Times New Roman,Bold"AVAILABILITY ANALYSIS - 08/31/2016
</oddHeader>
    <oddFooter>&amp;RUpdated: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opLeftCell="A46" zoomScaleNormal="100" workbookViewId="0">
      <selection activeCell="D78" sqref="D78"/>
    </sheetView>
  </sheetViews>
  <sheetFormatPr defaultColWidth="9.33203125" defaultRowHeight="15" customHeight="1" x14ac:dyDescent="0.2"/>
  <cols>
    <col min="1" max="1" width="41.6640625" style="35" customWidth="1"/>
    <col min="2" max="2" width="9.33203125" style="35" bestFit="1"/>
    <col min="3" max="5" width="10.1640625" style="35" bestFit="1" customWidth="1"/>
    <col min="6" max="6" width="9.6640625" style="35" bestFit="1" customWidth="1"/>
    <col min="7" max="7" width="8.83203125" style="35" bestFit="1" customWidth="1"/>
    <col min="8" max="8" width="9" style="35" bestFit="1" customWidth="1"/>
    <col min="9" max="9" width="9.5" style="35" bestFit="1" customWidth="1"/>
    <col min="10" max="10" width="7.83203125" style="35" customWidth="1"/>
    <col min="11" max="12" width="9.33203125" style="35" bestFit="1"/>
    <col min="13" max="13" width="9.5" style="35" bestFit="1" customWidth="1"/>
    <col min="14" max="16384" width="9.33203125" style="35"/>
  </cols>
  <sheetData>
    <row r="1" spans="1:13" ht="15" customHeight="1" x14ac:dyDescent="0.2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5</v>
      </c>
      <c r="G5" s="62"/>
      <c r="H5" s="62"/>
      <c r="I5" s="62"/>
      <c r="J5" s="62" t="s">
        <v>19</v>
      </c>
      <c r="K5" s="62"/>
      <c r="L5" s="62"/>
      <c r="M5" s="62"/>
    </row>
    <row r="6" spans="1:13" s="39" customFormat="1" ht="15" customHeight="1" x14ac:dyDescent="0.2">
      <c r="A6" s="38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15" customHeight="1" x14ac:dyDescent="0.2">
      <c r="A7" s="3" t="s">
        <v>66</v>
      </c>
      <c r="B7" s="40">
        <f>SUM(B8:B8)</f>
        <v>3</v>
      </c>
      <c r="C7" s="40">
        <f>SUM(C8:C8)</f>
        <v>2</v>
      </c>
      <c r="D7" s="40">
        <f>SUM(D8:D8)</f>
        <v>2</v>
      </c>
      <c r="E7" s="40">
        <f>SUM(E8:E8)</f>
        <v>1</v>
      </c>
      <c r="F7" s="40">
        <v>24340</v>
      </c>
      <c r="G7" s="40">
        <v>3510</v>
      </c>
      <c r="H7" s="40">
        <v>4205</v>
      </c>
      <c r="I7" s="40">
        <v>16235</v>
      </c>
      <c r="J7" s="40">
        <v>3070</v>
      </c>
      <c r="K7" s="40">
        <v>420</v>
      </c>
      <c r="L7" s="40">
        <v>525</v>
      </c>
      <c r="M7" s="40">
        <v>2150</v>
      </c>
    </row>
    <row r="8" spans="1:13" ht="15" customHeight="1" x14ac:dyDescent="0.2">
      <c r="A8" s="30" t="s">
        <v>267</v>
      </c>
      <c r="B8" s="40">
        <v>3</v>
      </c>
      <c r="C8" s="40">
        <v>2</v>
      </c>
      <c r="D8" s="40">
        <v>2</v>
      </c>
      <c r="E8" s="40">
        <v>1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">
      <c r="A9" s="8" t="s">
        <v>13</v>
      </c>
      <c r="B9" s="41"/>
      <c r="C9" s="42">
        <f>+C7/B7</f>
        <v>0.66666666666666663</v>
      </c>
      <c r="D9" s="42">
        <f>+D7/B7</f>
        <v>0.66666666666666663</v>
      </c>
      <c r="E9" s="42">
        <f>+E7/B7</f>
        <v>0.33333333333333331</v>
      </c>
      <c r="F9" s="41"/>
      <c r="G9" s="42">
        <f>(G7/F7)*0.4</f>
        <v>5.7682826622843054E-2</v>
      </c>
      <c r="H9" s="42">
        <f>(H7/F7)*0.4</f>
        <v>6.9104354971240761E-2</v>
      </c>
      <c r="I9" s="42">
        <f>+(I7/F7)*0.4</f>
        <v>0.26680361544782255</v>
      </c>
      <c r="J9" s="41"/>
      <c r="K9" s="42">
        <f>+(K7/J7)*0.4</f>
        <v>5.4723127035830627E-2</v>
      </c>
      <c r="L9" s="42">
        <f>+(L7/J7)*0.4</f>
        <v>6.8403908794788276E-2</v>
      </c>
      <c r="M9" s="42">
        <f>+(M7/J7)*0.4</f>
        <v>0.28013029315960913</v>
      </c>
    </row>
    <row r="10" spans="1:13" ht="15" customHeight="1" x14ac:dyDescent="0.2">
      <c r="A10" s="6" t="s">
        <v>124</v>
      </c>
      <c r="B10" s="35">
        <f>SUM(B11:B12)</f>
        <v>2</v>
      </c>
      <c r="C10" s="35">
        <f>SUM(C11:C12)</f>
        <v>0</v>
      </c>
      <c r="D10" s="35">
        <f>SUM(D11:D12)</f>
        <v>0</v>
      </c>
      <c r="E10" s="35">
        <f>SUM(E11:E12)</f>
        <v>1</v>
      </c>
      <c r="F10" s="35">
        <v>3540</v>
      </c>
      <c r="G10" s="35">
        <v>725</v>
      </c>
      <c r="H10" s="35">
        <v>872</v>
      </c>
      <c r="I10" s="35">
        <v>1185</v>
      </c>
      <c r="J10" s="35">
        <v>420</v>
      </c>
      <c r="K10" s="35">
        <v>130</v>
      </c>
      <c r="L10" s="35">
        <v>150</v>
      </c>
      <c r="M10" s="35">
        <v>80</v>
      </c>
    </row>
    <row r="11" spans="1:13" ht="15" customHeight="1" x14ac:dyDescent="0.2">
      <c r="A11" s="30" t="s">
        <v>495</v>
      </c>
      <c r="B11" s="35">
        <v>1</v>
      </c>
      <c r="E11" s="35">
        <v>1</v>
      </c>
    </row>
    <row r="12" spans="1:13" ht="15" customHeight="1" x14ac:dyDescent="0.2">
      <c r="A12" s="30" t="s">
        <v>374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">
      <c r="A13" s="8" t="s">
        <v>13</v>
      </c>
      <c r="B13" s="43"/>
      <c r="C13" s="43">
        <f>+C10/B10</f>
        <v>0</v>
      </c>
      <c r="D13" s="43">
        <f>+D10/B10</f>
        <v>0</v>
      </c>
      <c r="E13" s="43">
        <f>+E10/B10</f>
        <v>0.5</v>
      </c>
      <c r="F13" s="43"/>
      <c r="G13" s="43">
        <f>+(G10/F10)*0.3</f>
        <v>6.1440677966101691E-2</v>
      </c>
      <c r="H13" s="43">
        <f>+(H10/F10)*0.3</f>
        <v>7.3898305084745763E-2</v>
      </c>
      <c r="I13" s="43">
        <f>+(I10/F10)*0.3</f>
        <v>0.10042372881355932</v>
      </c>
      <c r="J13" s="43"/>
      <c r="K13" s="43">
        <f>+(K10/J10)*0.5</f>
        <v>0.15476190476190477</v>
      </c>
      <c r="L13" s="43">
        <f>+(L10/J10)*0.5</f>
        <v>0.17857142857142858</v>
      </c>
      <c r="M13" s="43">
        <f>+(M10/J10)*0.5</f>
        <v>9.5238095238095233E-2</v>
      </c>
    </row>
    <row r="14" spans="1:13" ht="15" customHeight="1" x14ac:dyDescent="0.2">
      <c r="A14" s="6" t="s">
        <v>140</v>
      </c>
      <c r="B14" s="35">
        <f>B15</f>
        <v>1</v>
      </c>
      <c r="C14" s="35">
        <f>C15</f>
        <v>0</v>
      </c>
      <c r="D14" s="35">
        <f>D15</f>
        <v>0</v>
      </c>
      <c r="E14" s="35">
        <f>E15</f>
        <v>1</v>
      </c>
      <c r="F14" s="35">
        <v>200</v>
      </c>
      <c r="G14" s="35">
        <v>0</v>
      </c>
      <c r="H14" s="35">
        <v>4</v>
      </c>
      <c r="I14" s="35">
        <v>40</v>
      </c>
      <c r="J14" s="35">
        <v>10</v>
      </c>
      <c r="K14" s="35">
        <v>0</v>
      </c>
      <c r="L14" s="35">
        <v>0</v>
      </c>
      <c r="M14" s="35">
        <v>10</v>
      </c>
    </row>
    <row r="15" spans="1:13" ht="15" customHeight="1" x14ac:dyDescent="0.2">
      <c r="A15" s="30" t="s">
        <v>27</v>
      </c>
      <c r="B15" s="40">
        <v>1</v>
      </c>
      <c r="C15" s="40"/>
      <c r="D15" s="40"/>
      <c r="E15" s="40">
        <v>1</v>
      </c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">
      <c r="A16" s="8" t="s">
        <v>13</v>
      </c>
      <c r="B16" s="43"/>
      <c r="C16" s="43">
        <f>+C14/B14</f>
        <v>0</v>
      </c>
      <c r="D16" s="43">
        <f>+D14/B14</f>
        <v>0</v>
      </c>
      <c r="E16" s="43">
        <f>+E14/B14</f>
        <v>1</v>
      </c>
      <c r="F16" s="43"/>
      <c r="G16" s="43">
        <f>+(G14/F14)*0.3</f>
        <v>0</v>
      </c>
      <c r="H16" s="43">
        <f>+(H14/F14)*0.3</f>
        <v>6.0000000000000001E-3</v>
      </c>
      <c r="I16" s="43">
        <f>+(I14/F14)*0.3</f>
        <v>0.06</v>
      </c>
      <c r="J16" s="43"/>
      <c r="K16" s="43">
        <f>+(K14/J14)*0.5</f>
        <v>0</v>
      </c>
      <c r="L16" s="43">
        <f>+(L14/J14)*0.5</f>
        <v>0</v>
      </c>
      <c r="M16" s="43">
        <f>+(M14/J14)*0.5</f>
        <v>0.5</v>
      </c>
    </row>
    <row r="17" spans="1:13" ht="15" customHeight="1" x14ac:dyDescent="0.2">
      <c r="A17" s="6" t="s">
        <v>141</v>
      </c>
      <c r="B17" s="35">
        <f>B18</f>
        <v>4</v>
      </c>
      <c r="C17" s="35">
        <f>C18</f>
        <v>1</v>
      </c>
      <c r="D17" s="35">
        <f>D18</f>
        <v>2</v>
      </c>
      <c r="E17" s="35">
        <f>E18</f>
        <v>4</v>
      </c>
      <c r="F17" s="35">
        <v>785</v>
      </c>
      <c r="G17" s="35">
        <v>155</v>
      </c>
      <c r="H17" s="35">
        <v>155</v>
      </c>
      <c r="I17" s="35">
        <v>495</v>
      </c>
      <c r="J17" s="35">
        <v>370</v>
      </c>
      <c r="K17" s="35">
        <v>35</v>
      </c>
      <c r="L17" s="35">
        <v>35</v>
      </c>
      <c r="M17" s="35">
        <v>220</v>
      </c>
    </row>
    <row r="18" spans="1:13" ht="15" customHeight="1" x14ac:dyDescent="0.2">
      <c r="A18" s="30" t="s">
        <v>28</v>
      </c>
      <c r="B18" s="40">
        <v>4</v>
      </c>
      <c r="C18" s="40">
        <v>1</v>
      </c>
      <c r="D18" s="40">
        <v>2</v>
      </c>
      <c r="E18" s="40">
        <v>4</v>
      </c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">
      <c r="A19" s="8" t="s">
        <v>13</v>
      </c>
      <c r="B19" s="43"/>
      <c r="C19" s="43">
        <f>+C17/B17</f>
        <v>0.25</v>
      </c>
      <c r="D19" s="43">
        <f>+D17/B17</f>
        <v>0.5</v>
      </c>
      <c r="E19" s="43">
        <f>+E17/B17</f>
        <v>1</v>
      </c>
      <c r="F19" s="43"/>
      <c r="G19" s="43">
        <f>+(G17/F17)*0.3</f>
        <v>5.9235668789808918E-2</v>
      </c>
      <c r="H19" s="43">
        <f>+(H17/F17)*0.3</f>
        <v>5.9235668789808918E-2</v>
      </c>
      <c r="I19" s="43">
        <f>+(I17/F17)*0.3</f>
        <v>0.18917197452229298</v>
      </c>
      <c r="J19" s="43"/>
      <c r="K19" s="43">
        <f>+(K17/J17)*0.5</f>
        <v>4.72972972972973E-2</v>
      </c>
      <c r="L19" s="43">
        <f>+(L17/J17)*0.5</f>
        <v>4.72972972972973E-2</v>
      </c>
      <c r="M19" s="43">
        <f>+(M17/J17)*0.5</f>
        <v>0.29729729729729731</v>
      </c>
    </row>
    <row r="20" spans="1:13" s="50" customFormat="1" ht="15" customHeight="1" x14ac:dyDescent="0.2">
      <c r="A20" s="49" t="s">
        <v>165</v>
      </c>
      <c r="F20" s="50">
        <v>2065</v>
      </c>
      <c r="G20" s="50">
        <v>350</v>
      </c>
      <c r="H20" s="50">
        <v>460</v>
      </c>
      <c r="I20" s="50">
        <v>1080</v>
      </c>
      <c r="J20" s="50">
        <v>480</v>
      </c>
      <c r="K20" s="50">
        <v>55</v>
      </c>
      <c r="L20" s="50">
        <v>85</v>
      </c>
      <c r="M20" s="50">
        <v>275</v>
      </c>
    </row>
    <row r="21" spans="1:13" ht="15" customHeight="1" x14ac:dyDescent="0.2">
      <c r="A21" s="8" t="s">
        <v>13</v>
      </c>
      <c r="B21" s="43"/>
      <c r="C21" s="43"/>
      <c r="D21" s="43"/>
      <c r="E21" s="43"/>
      <c r="F21" s="43"/>
      <c r="G21" s="43">
        <f>+(G20/F20)*0.3</f>
        <v>5.084745762711864E-2</v>
      </c>
      <c r="H21" s="43">
        <f>+(H20/F20)*0.3</f>
        <v>6.6828087167070213E-2</v>
      </c>
      <c r="I21" s="43">
        <f>+(I20/F20)*0.3</f>
        <v>0.1569007263922518</v>
      </c>
      <c r="J21" s="43"/>
      <c r="K21" s="43">
        <f>+(K20/J20)*0.5</f>
        <v>5.7291666666666664E-2</v>
      </c>
      <c r="L21" s="43">
        <f>+(L20/J20)*0.5</f>
        <v>8.8541666666666671E-2</v>
      </c>
      <c r="M21" s="43">
        <f>+(M20/J20)*0.5</f>
        <v>0.28645833333333331</v>
      </c>
    </row>
    <row r="22" spans="1:13" ht="15" customHeight="1" x14ac:dyDescent="0.2">
      <c r="A22" s="12" t="s">
        <v>130</v>
      </c>
      <c r="B22" s="40">
        <f>SUM(B23:B36)</f>
        <v>24</v>
      </c>
      <c r="C22" s="40">
        <f>SUM(C23:C36)</f>
        <v>3</v>
      </c>
      <c r="D22" s="40">
        <f>SUM(D23:D36)</f>
        <v>4</v>
      </c>
      <c r="E22" s="40">
        <f>SUM(E23:E36)</f>
        <v>23</v>
      </c>
      <c r="F22" s="40">
        <v>12400</v>
      </c>
      <c r="G22" s="40">
        <v>3550</v>
      </c>
      <c r="H22" s="40">
        <v>3729</v>
      </c>
      <c r="I22" s="40">
        <v>7675</v>
      </c>
      <c r="J22" s="40">
        <v>1155</v>
      </c>
      <c r="K22" s="40">
        <v>425</v>
      </c>
      <c r="L22" s="40">
        <v>453</v>
      </c>
      <c r="M22" s="40">
        <v>710</v>
      </c>
    </row>
    <row r="23" spans="1:13" ht="15" customHeight="1" x14ac:dyDescent="0.2">
      <c r="A23" s="30" t="s">
        <v>433</v>
      </c>
      <c r="B23" s="40">
        <v>11</v>
      </c>
      <c r="C23" s="40"/>
      <c r="D23" s="40">
        <v>1</v>
      </c>
      <c r="E23" s="40">
        <v>11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">
      <c r="A24" s="30" t="s">
        <v>434</v>
      </c>
      <c r="B24" s="40">
        <v>1</v>
      </c>
      <c r="C24" s="40">
        <v>1</v>
      </c>
      <c r="D24" s="40">
        <v>1</v>
      </c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5" customHeight="1" x14ac:dyDescent="0.2">
      <c r="A25" s="30" t="s">
        <v>327</v>
      </c>
      <c r="B25" s="40">
        <v>1</v>
      </c>
      <c r="C25" s="40"/>
      <c r="D25" s="40"/>
      <c r="E25" s="40">
        <v>1</v>
      </c>
      <c r="F25" s="40"/>
      <c r="G25" s="40"/>
      <c r="H25" s="40"/>
      <c r="I25" s="40"/>
      <c r="J25" s="40"/>
      <c r="K25" s="40"/>
      <c r="L25" s="40"/>
      <c r="M25" s="40"/>
    </row>
    <row r="26" spans="1:13" ht="15" customHeight="1" x14ac:dyDescent="0.2">
      <c r="A26" s="30" t="s">
        <v>500</v>
      </c>
      <c r="B26" s="40">
        <v>1</v>
      </c>
      <c r="C26" s="40"/>
      <c r="D26" s="40"/>
      <c r="E26" s="40">
        <v>1</v>
      </c>
      <c r="F26" s="40"/>
      <c r="G26" s="40"/>
      <c r="H26" s="40"/>
      <c r="I26" s="40"/>
      <c r="J26" s="40"/>
      <c r="K26" s="40"/>
      <c r="L26" s="40"/>
      <c r="M26" s="40"/>
    </row>
    <row r="27" spans="1:13" ht="15" customHeight="1" x14ac:dyDescent="0.2">
      <c r="A27" s="30" t="s">
        <v>501</v>
      </c>
      <c r="B27" s="40">
        <v>1</v>
      </c>
      <c r="C27" s="40"/>
      <c r="D27" s="40"/>
      <c r="E27" s="40">
        <v>1</v>
      </c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">
      <c r="A28" s="30" t="s">
        <v>437</v>
      </c>
      <c r="B28" s="40">
        <v>1</v>
      </c>
      <c r="C28" s="40"/>
      <c r="D28" s="40"/>
      <c r="E28" s="40">
        <v>1</v>
      </c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">
      <c r="A29" s="30" t="s">
        <v>436</v>
      </c>
      <c r="B29" s="40">
        <v>1</v>
      </c>
      <c r="C29" s="40"/>
      <c r="D29" s="40"/>
      <c r="E29" s="40">
        <v>1</v>
      </c>
      <c r="F29" s="40"/>
      <c r="G29" s="40"/>
      <c r="H29" s="40"/>
      <c r="I29" s="40"/>
      <c r="J29" s="40"/>
      <c r="K29" s="40"/>
      <c r="L29" s="40"/>
      <c r="M29" s="40"/>
    </row>
    <row r="30" spans="1:13" ht="15" customHeight="1" x14ac:dyDescent="0.2">
      <c r="A30" s="30" t="s">
        <v>287</v>
      </c>
      <c r="B30" s="40">
        <v>1</v>
      </c>
      <c r="C30" s="40">
        <v>1</v>
      </c>
      <c r="D30" s="40">
        <v>1</v>
      </c>
      <c r="E30" s="40">
        <v>1</v>
      </c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">
      <c r="A31" s="30" t="s">
        <v>504</v>
      </c>
      <c r="B31" s="40">
        <v>1</v>
      </c>
      <c r="C31" s="40">
        <v>1</v>
      </c>
      <c r="D31" s="40">
        <v>1</v>
      </c>
      <c r="E31" s="40">
        <v>1</v>
      </c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">
      <c r="A32" s="30" t="s">
        <v>502</v>
      </c>
      <c r="B32" s="40">
        <v>1</v>
      </c>
      <c r="C32" s="40"/>
      <c r="D32" s="40"/>
      <c r="E32" s="40">
        <v>1</v>
      </c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">
      <c r="A33" s="30" t="s">
        <v>328</v>
      </c>
      <c r="B33" s="40">
        <v>1</v>
      </c>
      <c r="C33" s="40"/>
      <c r="D33" s="40"/>
      <c r="E33" s="40">
        <v>1</v>
      </c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">
      <c r="A34" s="30" t="s">
        <v>376</v>
      </c>
      <c r="B34" s="40">
        <v>1</v>
      </c>
      <c r="C34" s="40"/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">
      <c r="A35" s="30" t="s">
        <v>506</v>
      </c>
      <c r="B35" s="35">
        <v>1</v>
      </c>
      <c r="E35" s="35">
        <v>1</v>
      </c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">
      <c r="A36" s="30" t="s">
        <v>505</v>
      </c>
      <c r="B36" s="35">
        <v>1</v>
      </c>
      <c r="E36" s="35">
        <v>1</v>
      </c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">
      <c r="A37" s="8" t="s">
        <v>13</v>
      </c>
      <c r="B37" s="42"/>
      <c r="C37" s="42">
        <f>+C22/B22</f>
        <v>0.125</v>
      </c>
      <c r="D37" s="42">
        <f>+D22/B22</f>
        <v>0.16666666666666666</v>
      </c>
      <c r="E37" s="42">
        <f>+E22/B22</f>
        <v>0.95833333333333337</v>
      </c>
      <c r="F37" s="42"/>
      <c r="G37" s="42">
        <f>+(G22/F22)*0.3</f>
        <v>8.5887096774193553E-2</v>
      </c>
      <c r="H37" s="42">
        <f>+(H22/F22)*0.3</f>
        <v>9.0217741935483861E-2</v>
      </c>
      <c r="I37" s="42">
        <f>+(I22/F22)*0.3</f>
        <v>0.18568548387096773</v>
      </c>
      <c r="J37" s="42"/>
      <c r="K37" s="42">
        <f>+(K22/J22)*0.5</f>
        <v>0.18398268398268397</v>
      </c>
      <c r="L37" s="42">
        <f>+(L22/J22)*0.5</f>
        <v>0.19610389610389611</v>
      </c>
      <c r="M37" s="42">
        <f>+(M22/J22)*0.5</f>
        <v>0.30735930735930733</v>
      </c>
    </row>
    <row r="38" spans="1:13" ht="15" customHeight="1" x14ac:dyDescent="0.2">
      <c r="A38" s="6" t="s">
        <v>316</v>
      </c>
      <c r="B38" s="35">
        <f>SUM(B39:B39)</f>
        <v>1</v>
      </c>
      <c r="C38" s="35">
        <f>SUM(C39:C39)</f>
        <v>0</v>
      </c>
      <c r="D38" s="35">
        <f>SUM(D39:D39)</f>
        <v>0</v>
      </c>
      <c r="E38" s="35">
        <f>SUM(E39:E39)</f>
        <v>1</v>
      </c>
      <c r="F38" s="35">
        <v>7540</v>
      </c>
      <c r="G38" s="35">
        <v>2080</v>
      </c>
      <c r="H38" s="35">
        <v>2295</v>
      </c>
      <c r="I38" s="35">
        <v>5500</v>
      </c>
      <c r="J38" s="35">
        <v>990</v>
      </c>
      <c r="K38" s="35">
        <v>335</v>
      </c>
      <c r="L38" s="35">
        <v>345</v>
      </c>
      <c r="M38" s="35">
        <v>800</v>
      </c>
    </row>
    <row r="39" spans="1:13" ht="15" customHeight="1" x14ac:dyDescent="0.2">
      <c r="A39" s="30" t="s">
        <v>496</v>
      </c>
      <c r="B39" s="40">
        <v>1</v>
      </c>
      <c r="C39" s="40"/>
      <c r="D39" s="40"/>
      <c r="E39" s="40">
        <v>1</v>
      </c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">
      <c r="A40" s="8" t="s">
        <v>13</v>
      </c>
      <c r="B40" s="43"/>
      <c r="C40" s="43">
        <f>+C38/B38</f>
        <v>0</v>
      </c>
      <c r="D40" s="43">
        <f>+D38/B38</f>
        <v>0</v>
      </c>
      <c r="E40" s="43">
        <f>+E38/B38</f>
        <v>1</v>
      </c>
      <c r="F40" s="43"/>
      <c r="G40" s="43">
        <f>+(G38/F38)*0.4</f>
        <v>0.1103448275862069</v>
      </c>
      <c r="H40" s="43">
        <f>+(H38/F38)*0.4</f>
        <v>0.12175066312997347</v>
      </c>
      <c r="I40" s="43">
        <f>+(I38/F38)*0.4</f>
        <v>0.29177718832891247</v>
      </c>
      <c r="J40" s="43"/>
      <c r="K40" s="43">
        <f>+(K38/J38)*0.4</f>
        <v>0.13535353535353536</v>
      </c>
      <c r="L40" s="43">
        <f>+(L38/J38)*0.4</f>
        <v>0.1393939393939394</v>
      </c>
      <c r="M40" s="43">
        <f>+(M38/J38)*0.4</f>
        <v>0.32323232323232326</v>
      </c>
    </row>
    <row r="41" spans="1:13" ht="15" customHeight="1" x14ac:dyDescent="0.2">
      <c r="A41" s="12" t="s">
        <v>133</v>
      </c>
      <c r="B41" s="40">
        <f>SUM(B42:B46)</f>
        <v>10</v>
      </c>
      <c r="C41" s="40">
        <f>SUM(C42:C46)</f>
        <v>2</v>
      </c>
      <c r="D41" s="40">
        <f>SUM(D42:D46)</f>
        <v>3</v>
      </c>
      <c r="E41" s="40">
        <f>SUM(E42:E46)</f>
        <v>8</v>
      </c>
      <c r="F41" s="40">
        <v>2360</v>
      </c>
      <c r="G41" s="40">
        <v>610</v>
      </c>
      <c r="H41" s="40">
        <v>705</v>
      </c>
      <c r="I41" s="40">
        <v>1260</v>
      </c>
      <c r="J41" s="40">
        <v>420</v>
      </c>
      <c r="K41" s="40">
        <v>125</v>
      </c>
      <c r="L41" s="40">
        <v>135</v>
      </c>
      <c r="M41" s="40">
        <v>110</v>
      </c>
    </row>
    <row r="42" spans="1:13" ht="15" customHeight="1" x14ac:dyDescent="0.2">
      <c r="A42" s="36" t="s">
        <v>326</v>
      </c>
      <c r="B42" s="40">
        <v>5</v>
      </c>
      <c r="C42" s="40">
        <v>2</v>
      </c>
      <c r="D42" s="40">
        <v>2</v>
      </c>
      <c r="E42" s="40">
        <v>4</v>
      </c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">
      <c r="A43" s="30" t="s">
        <v>289</v>
      </c>
      <c r="B43" s="40">
        <v>1</v>
      </c>
      <c r="C43" s="40"/>
      <c r="D43" s="40"/>
      <c r="E43" s="40">
        <v>1</v>
      </c>
      <c r="F43" s="40"/>
      <c r="G43" s="40"/>
      <c r="H43" s="40"/>
      <c r="I43" s="40"/>
      <c r="J43" s="40"/>
      <c r="K43" s="40"/>
      <c r="L43" s="40"/>
      <c r="M43" s="40"/>
    </row>
    <row r="44" spans="1:13" ht="15" customHeight="1" x14ac:dyDescent="0.2">
      <c r="A44" s="30" t="s">
        <v>503</v>
      </c>
      <c r="B44" s="40">
        <v>1</v>
      </c>
      <c r="C44" s="40"/>
      <c r="D44" s="40">
        <v>1</v>
      </c>
      <c r="E44" s="40">
        <v>1</v>
      </c>
      <c r="F44" s="40"/>
      <c r="G44" s="40"/>
      <c r="H44" s="40"/>
      <c r="I44" s="40"/>
      <c r="J44" s="40"/>
      <c r="K44" s="40"/>
      <c r="L44" s="40"/>
      <c r="M44" s="40"/>
    </row>
    <row r="45" spans="1:13" ht="15" customHeight="1" x14ac:dyDescent="0.2">
      <c r="A45" s="30" t="s">
        <v>142</v>
      </c>
      <c r="B45" s="40">
        <v>1</v>
      </c>
      <c r="C45" s="40"/>
      <c r="D45" s="40"/>
      <c r="E45" s="40">
        <v>1</v>
      </c>
      <c r="F45" s="40"/>
      <c r="G45" s="40"/>
      <c r="H45" s="40"/>
      <c r="I45" s="40"/>
      <c r="J45" s="40"/>
      <c r="K45" s="40"/>
      <c r="L45" s="40"/>
      <c r="M45" s="40"/>
    </row>
    <row r="46" spans="1:13" ht="15" customHeight="1" x14ac:dyDescent="0.2">
      <c r="A46" s="30" t="s">
        <v>497</v>
      </c>
      <c r="B46" s="40">
        <v>2</v>
      </c>
      <c r="C46" s="40"/>
      <c r="D46" s="40"/>
      <c r="E46" s="40">
        <v>1</v>
      </c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">
      <c r="A47" s="8" t="s">
        <v>13</v>
      </c>
      <c r="B47" s="42"/>
      <c r="C47" s="42">
        <f>+C41/B41</f>
        <v>0.2</v>
      </c>
      <c r="D47" s="42">
        <f>+D41/B41</f>
        <v>0.3</v>
      </c>
      <c r="E47" s="42">
        <f>+E41/B41</f>
        <v>0.8</v>
      </c>
      <c r="F47" s="42"/>
      <c r="G47" s="42">
        <f>+(G41/F41)*0.3</f>
        <v>7.7542372881355917E-2</v>
      </c>
      <c r="H47" s="42">
        <f>+(H41/F41)*0.3</f>
        <v>8.9618644067796599E-2</v>
      </c>
      <c r="I47" s="42">
        <f>+(I41/F41)*0.3</f>
        <v>0.16016949152542373</v>
      </c>
      <c r="J47" s="42"/>
      <c r="K47" s="42">
        <f>+(K41/J41)*0.5</f>
        <v>0.14880952380952381</v>
      </c>
      <c r="L47" s="42">
        <f>+(L41/J41)*0.5</f>
        <v>0.16071428571428573</v>
      </c>
      <c r="M47" s="42">
        <f>+(M41/J41)*0.5</f>
        <v>0.13095238095238096</v>
      </c>
    </row>
    <row r="48" spans="1:13" ht="15" customHeight="1" x14ac:dyDescent="0.2">
      <c r="A48" s="6" t="s">
        <v>430</v>
      </c>
      <c r="B48" s="35">
        <f>SUM(B49:B50)</f>
        <v>5</v>
      </c>
      <c r="C48" s="35">
        <f>SUM(C49:C50)</f>
        <v>0</v>
      </c>
      <c r="D48" s="35">
        <f>SUM(D49:D50)</f>
        <v>0</v>
      </c>
      <c r="E48" s="35">
        <f>SUM(E49:E50)</f>
        <v>5</v>
      </c>
      <c r="F48" s="35">
        <v>10005</v>
      </c>
      <c r="G48" s="35">
        <v>3115</v>
      </c>
      <c r="H48" s="35">
        <v>3249</v>
      </c>
      <c r="I48" s="35">
        <v>9860</v>
      </c>
      <c r="J48" s="35">
        <v>790</v>
      </c>
      <c r="K48" s="35">
        <v>205</v>
      </c>
      <c r="L48" s="35">
        <v>265</v>
      </c>
      <c r="M48" s="35">
        <v>790</v>
      </c>
    </row>
    <row r="49" spans="1:13" ht="15" customHeight="1" x14ac:dyDescent="0.2">
      <c r="A49" s="30" t="s">
        <v>499</v>
      </c>
      <c r="B49" s="35">
        <v>1</v>
      </c>
      <c r="E49" s="35">
        <v>1</v>
      </c>
    </row>
    <row r="50" spans="1:13" ht="15" customHeight="1" x14ac:dyDescent="0.2">
      <c r="A50" s="30" t="s">
        <v>438</v>
      </c>
      <c r="B50" s="40">
        <v>4</v>
      </c>
      <c r="C50" s="40"/>
      <c r="D50" s="40"/>
      <c r="E50" s="40">
        <v>4</v>
      </c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">
      <c r="A51" s="8" t="s">
        <v>13</v>
      </c>
      <c r="B51" s="43"/>
      <c r="C51" s="43">
        <f>+C48/B48</f>
        <v>0</v>
      </c>
      <c r="D51" s="43">
        <f>+D48/B48</f>
        <v>0</v>
      </c>
      <c r="E51" s="43">
        <f>+E48/B48</f>
        <v>1</v>
      </c>
      <c r="F51" s="43"/>
      <c r="G51" s="43">
        <f>+(G48/F48)*0.4</f>
        <v>0.12453773113443278</v>
      </c>
      <c r="H51" s="43">
        <f>+(H48/F48)*0.4</f>
        <v>0.12989505247376312</v>
      </c>
      <c r="I51" s="43">
        <f>+(I48/F48)*0.4</f>
        <v>0.39420289855072466</v>
      </c>
      <c r="J51" s="43"/>
      <c r="K51" s="43">
        <f>+(K48/J48)*0.4</f>
        <v>0.10379746835443038</v>
      </c>
      <c r="L51" s="43">
        <f>+(L48/J48)*0.4</f>
        <v>0.13417721518987344</v>
      </c>
      <c r="M51" s="43">
        <f>+(M48/J48)*0.4</f>
        <v>0.4</v>
      </c>
    </row>
    <row r="52" spans="1:13" ht="15" customHeight="1" x14ac:dyDescent="0.2">
      <c r="A52" s="6" t="s">
        <v>343</v>
      </c>
      <c r="B52" s="35">
        <f>SUM(B53:B56)</f>
        <v>4</v>
      </c>
      <c r="C52" s="35">
        <f>SUM(C53:C56)</f>
        <v>1</v>
      </c>
      <c r="D52" s="35">
        <f>SUM(D53:D56)</f>
        <v>1</v>
      </c>
      <c r="E52" s="35">
        <f>SUM(E53:E56)</f>
        <v>2</v>
      </c>
      <c r="F52" s="35">
        <v>1275</v>
      </c>
      <c r="G52" s="35">
        <v>95</v>
      </c>
      <c r="H52" s="35">
        <v>150</v>
      </c>
      <c r="I52" s="35">
        <v>795</v>
      </c>
      <c r="J52" s="35">
        <v>130</v>
      </c>
      <c r="K52" s="35">
        <v>10</v>
      </c>
      <c r="L52" s="35">
        <v>10</v>
      </c>
      <c r="M52" s="35">
        <v>75</v>
      </c>
    </row>
    <row r="53" spans="1:13" ht="15" customHeight="1" x14ac:dyDescent="0.2">
      <c r="A53" s="30" t="s">
        <v>435</v>
      </c>
      <c r="B53" s="40">
        <v>1</v>
      </c>
      <c r="C53" s="40">
        <v>1</v>
      </c>
      <c r="D53" s="40">
        <v>1</v>
      </c>
      <c r="E53" s="40">
        <v>1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">
      <c r="A54" s="30" t="s">
        <v>269</v>
      </c>
      <c r="B54" s="40">
        <v>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">
      <c r="A55" s="30" t="s">
        <v>290</v>
      </c>
      <c r="B55" s="40">
        <v>1</v>
      </c>
      <c r="C55" s="40"/>
      <c r="D55" s="40"/>
      <c r="E55" s="40">
        <v>1</v>
      </c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">
      <c r="A56" s="30" t="s">
        <v>33</v>
      </c>
      <c r="B56" s="40">
        <v>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">
      <c r="A57" s="8" t="s">
        <v>13</v>
      </c>
      <c r="B57" s="43"/>
      <c r="C57" s="43">
        <f>+C52/B52</f>
        <v>0.25</v>
      </c>
      <c r="D57" s="43">
        <f>+D52/B52</f>
        <v>0.25</v>
      </c>
      <c r="E57" s="43">
        <f>+E52/B52</f>
        <v>0.5</v>
      </c>
      <c r="F57" s="43"/>
      <c r="G57" s="43">
        <f>+(G52/F52)*0.3</f>
        <v>2.2352941176470586E-2</v>
      </c>
      <c r="H57" s="43">
        <f>+(H52/F52)*0.3</f>
        <v>3.5294117647058823E-2</v>
      </c>
      <c r="I57" s="43">
        <f>+(I52/F52)*0.3</f>
        <v>0.18705882352941175</v>
      </c>
      <c r="J57" s="43"/>
      <c r="K57" s="43">
        <f>+(K52/J52)*0.5</f>
        <v>3.8461538461538464E-2</v>
      </c>
      <c r="L57" s="43">
        <f>+(L52/J52)*0.5</f>
        <v>3.8461538461538464E-2</v>
      </c>
      <c r="M57" s="43">
        <f>+(M52/J52)*0.5</f>
        <v>0.28846153846153844</v>
      </c>
    </row>
    <row r="58" spans="1:13" ht="15" customHeight="1" x14ac:dyDescent="0.2">
      <c r="A58" s="6" t="s">
        <v>143</v>
      </c>
      <c r="B58" s="35">
        <f>SUM(B59:B61)</f>
        <v>5</v>
      </c>
      <c r="C58" s="35">
        <f>SUM(C59:C61)</f>
        <v>1</v>
      </c>
      <c r="D58" s="35">
        <f>SUM(D59:D61)</f>
        <v>1</v>
      </c>
      <c r="E58" s="35">
        <f>SUM(E59:E61)</f>
        <v>5</v>
      </c>
      <c r="F58" s="35">
        <v>3445</v>
      </c>
      <c r="G58" s="35">
        <v>480</v>
      </c>
      <c r="H58" s="35">
        <v>570</v>
      </c>
      <c r="I58" s="35">
        <v>1915</v>
      </c>
      <c r="J58" s="35">
        <v>875</v>
      </c>
      <c r="K58" s="35">
        <v>200</v>
      </c>
      <c r="L58" s="35">
        <v>239</v>
      </c>
      <c r="M58" s="35">
        <v>580</v>
      </c>
    </row>
    <row r="59" spans="1:13" ht="15" customHeight="1" x14ac:dyDescent="0.2">
      <c r="A59" s="30" t="s">
        <v>210</v>
      </c>
      <c r="B59" s="35">
        <v>1</v>
      </c>
      <c r="E59" s="35">
        <v>1</v>
      </c>
    </row>
    <row r="60" spans="1:13" ht="15" customHeight="1" x14ac:dyDescent="0.2">
      <c r="A60" s="30" t="s">
        <v>288</v>
      </c>
      <c r="B60" s="35">
        <v>1</v>
      </c>
      <c r="E60" s="35">
        <v>1</v>
      </c>
    </row>
    <row r="61" spans="1:13" ht="15" customHeight="1" x14ac:dyDescent="0.2">
      <c r="A61" s="30" t="s">
        <v>291</v>
      </c>
      <c r="B61" s="40">
        <v>3</v>
      </c>
      <c r="C61" s="40">
        <v>1</v>
      </c>
      <c r="D61" s="40">
        <v>1</v>
      </c>
      <c r="E61" s="40">
        <v>3</v>
      </c>
      <c r="F61" s="40"/>
      <c r="G61" s="40"/>
      <c r="H61" s="40"/>
      <c r="I61" s="40"/>
      <c r="J61" s="40"/>
      <c r="K61" s="40"/>
      <c r="L61" s="40"/>
      <c r="M61" s="40"/>
    </row>
    <row r="62" spans="1:13" ht="15" customHeight="1" x14ac:dyDescent="0.2">
      <c r="A62" s="8" t="s">
        <v>13</v>
      </c>
      <c r="B62" s="43"/>
      <c r="C62" s="43">
        <f>+C58/B58</f>
        <v>0.2</v>
      </c>
      <c r="D62" s="43">
        <f>+D58/B58</f>
        <v>0.2</v>
      </c>
      <c r="E62" s="43">
        <f>+E58/B58</f>
        <v>1</v>
      </c>
      <c r="F62" s="43"/>
      <c r="G62" s="43">
        <f>+(G58/F58)*0.3</f>
        <v>4.1799709724238021E-2</v>
      </c>
      <c r="H62" s="43">
        <f>+(H58/F58)*0.3</f>
        <v>4.963715529753266E-2</v>
      </c>
      <c r="I62" s="43">
        <f>+(I58/F58)*0.3</f>
        <v>0.16676342525399129</v>
      </c>
      <c r="J62" s="43"/>
      <c r="K62" s="43">
        <f>+(K58/J58)*0.5</f>
        <v>0.11428571428571428</v>
      </c>
      <c r="L62" s="43">
        <f>+(L58/J58)*0.5</f>
        <v>0.13657142857142857</v>
      </c>
      <c r="M62" s="43">
        <f>+(M58/J58)*0.5</f>
        <v>0.33142857142857141</v>
      </c>
    </row>
    <row r="63" spans="1:13" ht="15" customHeight="1" x14ac:dyDescent="0.2">
      <c r="A63" s="6" t="s">
        <v>144</v>
      </c>
      <c r="B63" s="35">
        <f>SUM(B64:B65)</f>
        <v>5</v>
      </c>
      <c r="C63" s="35">
        <f>SUM(C64:C65)</f>
        <v>1</v>
      </c>
      <c r="D63" s="35">
        <f>SUM(D64:D65)</f>
        <v>1</v>
      </c>
      <c r="E63" s="35">
        <f>SUM(E64:E65)</f>
        <v>3</v>
      </c>
      <c r="F63" s="35">
        <v>1020</v>
      </c>
      <c r="G63" s="35">
        <v>645</v>
      </c>
      <c r="H63" s="35">
        <v>670</v>
      </c>
      <c r="I63" s="35">
        <v>580</v>
      </c>
      <c r="J63" s="35">
        <v>145</v>
      </c>
      <c r="K63" s="35">
        <v>125</v>
      </c>
      <c r="L63" s="35">
        <v>125</v>
      </c>
      <c r="M63" s="35">
        <v>80</v>
      </c>
    </row>
    <row r="64" spans="1:13" ht="15" customHeight="1" x14ac:dyDescent="0.2">
      <c r="A64" s="30" t="s">
        <v>498</v>
      </c>
      <c r="B64" s="35">
        <v>1</v>
      </c>
      <c r="E64" s="35">
        <v>1</v>
      </c>
    </row>
    <row r="65" spans="1:13" ht="15" customHeight="1" x14ac:dyDescent="0.2">
      <c r="A65" s="30" t="s">
        <v>31</v>
      </c>
      <c r="B65" s="40">
        <v>4</v>
      </c>
      <c r="C65" s="40">
        <v>1</v>
      </c>
      <c r="D65" s="40">
        <v>1</v>
      </c>
      <c r="E65" s="40">
        <v>2</v>
      </c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">
      <c r="A66" s="8" t="s">
        <v>13</v>
      </c>
      <c r="B66" s="43"/>
      <c r="C66" s="43">
        <f>+C63/B63</f>
        <v>0.2</v>
      </c>
      <c r="D66" s="43">
        <f>+D63/B63</f>
        <v>0.2</v>
      </c>
      <c r="E66" s="43">
        <f>+E63/B63</f>
        <v>0.6</v>
      </c>
      <c r="F66" s="43"/>
      <c r="G66" s="43">
        <f>+(G63/F63)*0.3</f>
        <v>0.18970588235294117</v>
      </c>
      <c r="H66" s="43">
        <f>+(H63/F63)*0.3</f>
        <v>0.19705882352941176</v>
      </c>
      <c r="I66" s="43">
        <f>+(I63/F63)*0.3</f>
        <v>0.17058823529411762</v>
      </c>
      <c r="J66" s="43"/>
      <c r="K66" s="43">
        <f>+(K63/J63)*0.5</f>
        <v>0.43103448275862066</v>
      </c>
      <c r="L66" s="43">
        <f>+(L63/J63)*0.5</f>
        <v>0.43103448275862066</v>
      </c>
      <c r="M66" s="43">
        <f>+(M63/J63)*0.5</f>
        <v>0.27586206896551724</v>
      </c>
    </row>
    <row r="67" spans="1:13" ht="15" customHeight="1" x14ac:dyDescent="0.2">
      <c r="A67" s="6" t="s">
        <v>122</v>
      </c>
      <c r="B67" s="35">
        <f>SUM(B68:B68)</f>
        <v>10</v>
      </c>
      <c r="C67" s="35">
        <f>SUM(C68:C68)</f>
        <v>1</v>
      </c>
      <c r="D67" s="35">
        <f>SUM(D68:D68)</f>
        <v>1</v>
      </c>
      <c r="E67" s="35">
        <f>SUM(E68:E68)</f>
        <v>10</v>
      </c>
      <c r="F67" s="35">
        <v>60495</v>
      </c>
      <c r="G67" s="35">
        <v>9139</v>
      </c>
      <c r="H67" s="35">
        <v>10779</v>
      </c>
      <c r="I67" s="35">
        <v>58865</v>
      </c>
      <c r="J67" s="35">
        <v>5210</v>
      </c>
      <c r="K67" s="35">
        <v>899</v>
      </c>
      <c r="L67" s="35">
        <v>1189</v>
      </c>
      <c r="M67" s="35">
        <v>5050</v>
      </c>
    </row>
    <row r="68" spans="1:13" ht="15" customHeight="1" x14ac:dyDescent="0.2">
      <c r="A68" s="30" t="s">
        <v>145</v>
      </c>
      <c r="B68" s="35">
        <v>10</v>
      </c>
      <c r="C68" s="35">
        <v>1</v>
      </c>
      <c r="D68" s="35">
        <v>1</v>
      </c>
      <c r="E68" s="35">
        <v>10</v>
      </c>
    </row>
    <row r="69" spans="1:13" ht="15" customHeight="1" x14ac:dyDescent="0.2">
      <c r="A69" s="8" t="s">
        <v>13</v>
      </c>
      <c r="B69" s="42"/>
      <c r="C69" s="42">
        <f>+C67/B67</f>
        <v>0.1</v>
      </c>
      <c r="D69" s="42">
        <f>+D67/B67</f>
        <v>0.1</v>
      </c>
      <c r="E69" s="42">
        <f>+E67/B67</f>
        <v>1</v>
      </c>
      <c r="F69" s="42"/>
      <c r="G69" s="42">
        <f>+(G67/F67)*0.3</f>
        <v>4.532110091743119E-2</v>
      </c>
      <c r="H69" s="42">
        <f>+(H67/F67)*0.3</f>
        <v>5.3454004463178779E-2</v>
      </c>
      <c r="I69" s="42">
        <f>+(I67/F67)*0.3</f>
        <v>0.29191668732953135</v>
      </c>
      <c r="J69" s="42"/>
      <c r="K69" s="42">
        <f>+(K67/J67)*0.5</f>
        <v>8.62763915547025E-2</v>
      </c>
      <c r="L69" s="42">
        <f>+(L67/J67)*0.5</f>
        <v>0.11410748560460653</v>
      </c>
      <c r="M69" s="42">
        <f>+(M67/J67)*0.5</f>
        <v>0.48464491362763917</v>
      </c>
    </row>
    <row r="70" spans="1:13" ht="15" customHeight="1" x14ac:dyDescent="0.2">
      <c r="A70" s="38" t="s">
        <v>12</v>
      </c>
      <c r="B70" s="40">
        <f t="shared" ref="B70:M70" si="0">+B67+B63+B58+B52+B41+B38+B22+B20+B17+B14+B10+B7+B48</f>
        <v>74</v>
      </c>
      <c r="C70" s="40">
        <f t="shared" si="0"/>
        <v>12</v>
      </c>
      <c r="D70" s="40">
        <f t="shared" si="0"/>
        <v>15</v>
      </c>
      <c r="E70" s="40">
        <f t="shared" si="0"/>
        <v>64</v>
      </c>
      <c r="F70" s="40">
        <f t="shared" si="0"/>
        <v>129470</v>
      </c>
      <c r="G70" s="40">
        <f t="shared" si="0"/>
        <v>24454</v>
      </c>
      <c r="H70" s="40">
        <f t="shared" si="0"/>
        <v>27843</v>
      </c>
      <c r="I70" s="40">
        <f t="shared" si="0"/>
        <v>105485</v>
      </c>
      <c r="J70" s="40">
        <f t="shared" si="0"/>
        <v>14065</v>
      </c>
      <c r="K70" s="40">
        <f t="shared" si="0"/>
        <v>2964</v>
      </c>
      <c r="L70" s="40">
        <f t="shared" si="0"/>
        <v>3556</v>
      </c>
      <c r="M70" s="40">
        <f t="shared" si="0"/>
        <v>10930</v>
      </c>
    </row>
    <row r="71" spans="1:13" ht="15" customHeight="1" x14ac:dyDescent="0.2">
      <c r="A71" s="8" t="s">
        <v>13</v>
      </c>
      <c r="B71" s="43"/>
      <c r="C71" s="43">
        <f>+C70/B70</f>
        <v>0.16216216216216217</v>
      </c>
      <c r="D71" s="43">
        <f>+D70/B70</f>
        <v>0.20270270270270271</v>
      </c>
      <c r="E71" s="43">
        <f>+E70/B70</f>
        <v>0.86486486486486491</v>
      </c>
      <c r="F71" s="43"/>
      <c r="G71" s="43">
        <f>+(G70/F70)*0.3</f>
        <v>5.6663319687958597E-2</v>
      </c>
      <c r="H71" s="43">
        <f>+(H70/F70)*0.3</f>
        <v>6.451610411678381E-2</v>
      </c>
      <c r="I71" s="43">
        <f>+(I70/F70)*0.3</f>
        <v>0.24442341855256042</v>
      </c>
      <c r="J71" s="43"/>
      <c r="K71" s="43">
        <f>+(K70/J70)*0.5</f>
        <v>0.10536793458940633</v>
      </c>
      <c r="L71" s="43">
        <f>+(L70/J70)*0.5</f>
        <v>0.12641308211873445</v>
      </c>
      <c r="M71" s="43">
        <f>+(M70/J70)*0.5</f>
        <v>0.38855314610735869</v>
      </c>
    </row>
    <row r="73" spans="1:13" ht="15" customHeight="1" x14ac:dyDescent="0.2">
      <c r="A73" s="38" t="s">
        <v>14</v>
      </c>
      <c r="B73" s="38" t="s">
        <v>3</v>
      </c>
      <c r="C73" s="38" t="s">
        <v>56</v>
      </c>
      <c r="D73" s="38" t="s">
        <v>4</v>
      </c>
    </row>
    <row r="75" spans="1:13" ht="15" customHeight="1" x14ac:dyDescent="0.2">
      <c r="A75" s="35" t="s">
        <v>22</v>
      </c>
      <c r="B75" s="44">
        <f>+G71</f>
        <v>5.6663319687958597E-2</v>
      </c>
      <c r="C75" s="44">
        <f>+H71</f>
        <v>6.451610411678381E-2</v>
      </c>
      <c r="D75" s="44">
        <f>+I71</f>
        <v>0.24442341855256042</v>
      </c>
    </row>
    <row r="76" spans="1:13" ht="15" customHeight="1" x14ac:dyDescent="0.2">
      <c r="A76" s="35" t="s">
        <v>36</v>
      </c>
      <c r="B76" s="44">
        <f>+K71</f>
        <v>0.10536793458940633</v>
      </c>
      <c r="C76" s="44">
        <f>+L71</f>
        <v>0.12641308211873445</v>
      </c>
      <c r="D76" s="44">
        <f>+M71</f>
        <v>0.38855314610735869</v>
      </c>
    </row>
    <row r="77" spans="1:13" ht="15" customHeight="1" x14ac:dyDescent="0.2">
      <c r="A77" s="35" t="s">
        <v>21</v>
      </c>
      <c r="B77" s="44">
        <v>3.3700000000000001E-2</v>
      </c>
      <c r="C77" s="44">
        <v>4.41E-2</v>
      </c>
      <c r="D77" s="44">
        <v>0.1734</v>
      </c>
    </row>
    <row r="78" spans="1:13" ht="15" customHeight="1" x14ac:dyDescent="0.2">
      <c r="A78" s="45" t="s">
        <v>12</v>
      </c>
      <c r="B78" s="43">
        <f>SUM(B75:B77)</f>
        <v>0.19573125427736493</v>
      </c>
      <c r="C78" s="43">
        <f>SUM(C75:C77)</f>
        <v>0.23502918623551824</v>
      </c>
      <c r="D78" s="43">
        <f>SUM(D75:D77)</f>
        <v>0.80637656465991914</v>
      </c>
    </row>
  </sheetData>
  <sortState ref="A61:XFD63">
    <sortCondition ref="A61:A63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scale="97" fitToHeight="0" orientation="landscape" r:id="rId1"/>
  <headerFooter alignWithMargins="0">
    <oddHeader xml:space="preserve">&amp;C&amp;"Times New Roman,Bold"AVAILABILITY ANALYSIS - 08/31/2016
</oddHeader>
    <oddFooter>&amp;RUpdated: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6" zoomScaleNormal="100" workbookViewId="0">
      <selection activeCell="D78" sqref="D78"/>
    </sheetView>
  </sheetViews>
  <sheetFormatPr defaultColWidth="9.33203125" defaultRowHeight="15" customHeight="1" x14ac:dyDescent="0.2"/>
  <cols>
    <col min="1" max="1" width="41.6640625" style="35" customWidth="1"/>
    <col min="2" max="2" width="9.5" style="35" bestFit="1" customWidth="1"/>
    <col min="3" max="5" width="10.1640625" style="35" bestFit="1" customWidth="1"/>
    <col min="6" max="6" width="9" style="35" customWidth="1"/>
    <col min="7" max="7" width="9.5" style="35" bestFit="1" customWidth="1"/>
    <col min="8" max="9" width="8.83203125" style="35" bestFit="1" customWidth="1"/>
    <col min="10" max="10" width="7.6640625" style="35" bestFit="1" customWidth="1"/>
    <col min="11" max="11" width="8.5" style="35" customWidth="1"/>
    <col min="12" max="12" width="8.6640625" style="35" customWidth="1"/>
    <col min="13" max="13" width="9.5" style="35" bestFit="1" customWidth="1"/>
    <col min="14" max="16384" width="9.33203125" style="35"/>
  </cols>
  <sheetData>
    <row r="1" spans="1:13" ht="15" customHeight="1" x14ac:dyDescent="0.2">
      <c r="A1" s="63" t="s">
        <v>104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5</v>
      </c>
      <c r="G5" s="62"/>
      <c r="H5" s="62"/>
      <c r="I5" s="62"/>
      <c r="J5" s="62" t="s">
        <v>19</v>
      </c>
      <c r="K5" s="62"/>
      <c r="L5" s="62"/>
      <c r="M5" s="62"/>
    </row>
    <row r="6" spans="1:13" s="39" customFormat="1" ht="15" customHeight="1" x14ac:dyDescent="0.2">
      <c r="A6" s="38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38.450000000000003" customHeight="1" x14ac:dyDescent="0.2">
      <c r="A7" s="25" t="s">
        <v>353</v>
      </c>
      <c r="B7" s="35">
        <f>SUM(B8:B18)</f>
        <v>17</v>
      </c>
      <c r="C7" s="35">
        <f>SUM(C8:C18)</f>
        <v>2</v>
      </c>
      <c r="D7" s="35">
        <f>SUM(D8:D18)</f>
        <v>2</v>
      </c>
      <c r="E7" s="35">
        <f>SUM(E8:E18)</f>
        <v>3</v>
      </c>
      <c r="F7" s="35">
        <v>9515</v>
      </c>
      <c r="G7" s="35">
        <v>1755</v>
      </c>
      <c r="H7" s="35">
        <v>2429</v>
      </c>
      <c r="I7" s="35">
        <v>3200</v>
      </c>
      <c r="J7" s="35">
        <v>2025</v>
      </c>
      <c r="K7" s="35">
        <v>290</v>
      </c>
      <c r="L7" s="35">
        <v>464</v>
      </c>
      <c r="M7" s="35">
        <v>454</v>
      </c>
    </row>
    <row r="8" spans="1:13" ht="15" customHeight="1" x14ac:dyDescent="0.2">
      <c r="A8" s="30" t="s">
        <v>440</v>
      </c>
      <c r="B8" s="40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">
      <c r="A9" s="30" t="s">
        <v>439</v>
      </c>
      <c r="B9" s="40">
        <v>1</v>
      </c>
      <c r="C9" s="40"/>
      <c r="D9" s="40"/>
      <c r="E9" s="40">
        <v>1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">
      <c r="A10" s="30" t="s">
        <v>81</v>
      </c>
      <c r="B10" s="40">
        <v>3</v>
      </c>
      <c r="C10" s="40"/>
      <c r="D10" s="40"/>
      <c r="E10" s="40">
        <v>1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">
      <c r="A11" s="30" t="s">
        <v>507</v>
      </c>
      <c r="B11" s="40">
        <v>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">
      <c r="A12" s="30" t="s">
        <v>510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">
      <c r="A13" s="30" t="s">
        <v>378</v>
      </c>
      <c r="B13" s="40">
        <v>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 customHeight="1" x14ac:dyDescent="0.2">
      <c r="A14" s="30" t="s">
        <v>444</v>
      </c>
      <c r="B14" s="40">
        <v>1</v>
      </c>
      <c r="C14" s="40">
        <v>1</v>
      </c>
      <c r="D14" s="40">
        <v>1</v>
      </c>
      <c r="E14" s="40">
        <v>1</v>
      </c>
      <c r="F14" s="40"/>
      <c r="G14" s="40"/>
      <c r="H14" s="40"/>
      <c r="I14" s="40"/>
      <c r="J14" s="40"/>
      <c r="K14" s="40"/>
      <c r="L14" s="40"/>
      <c r="M14" s="40"/>
    </row>
    <row r="15" spans="1:13" ht="15" customHeight="1" x14ac:dyDescent="0.2">
      <c r="A15" s="30" t="s">
        <v>274</v>
      </c>
      <c r="B15" s="40">
        <v>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">
      <c r="A16" s="30" t="s">
        <v>379</v>
      </c>
      <c r="B16" s="40">
        <v>2</v>
      </c>
      <c r="C16" s="40">
        <v>1</v>
      </c>
      <c r="D16" s="40">
        <v>1</v>
      </c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 customHeight="1" x14ac:dyDescent="0.2">
      <c r="A17" s="30" t="s">
        <v>275</v>
      </c>
      <c r="B17" s="40">
        <v>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">
      <c r="A18" s="30" t="s">
        <v>441</v>
      </c>
      <c r="B18" s="40">
        <v>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">
      <c r="A19" s="8" t="s">
        <v>13</v>
      </c>
      <c r="B19" s="43"/>
      <c r="C19" s="43">
        <f>+C7/B7</f>
        <v>0.11764705882352941</v>
      </c>
      <c r="D19" s="43">
        <f>+D7/B7</f>
        <v>0.11764705882352941</v>
      </c>
      <c r="E19" s="43">
        <f>+E7/B7</f>
        <v>0.17647058823529413</v>
      </c>
      <c r="F19" s="43"/>
      <c r="G19" s="43">
        <f>+(G7/F7)*0.4</f>
        <v>7.3778244876510773E-2</v>
      </c>
      <c r="H19" s="43">
        <f>+(H7/F7)*0.4</f>
        <v>0.10211245401996848</v>
      </c>
      <c r="I19" s="43">
        <f>+(I7/F7)*0.4</f>
        <v>0.13452443510246978</v>
      </c>
      <c r="J19" s="43"/>
      <c r="K19" s="43">
        <f>+(K7/J7)*0.4</f>
        <v>5.7283950617283953E-2</v>
      </c>
      <c r="L19" s="43">
        <f>+(L7/J7)*0.4</f>
        <v>9.1654320987654331E-2</v>
      </c>
      <c r="M19" s="43">
        <f>+(M7/J7)*0.4</f>
        <v>8.9679012345679016E-2</v>
      </c>
    </row>
    <row r="20" spans="1:13" ht="15" customHeight="1" x14ac:dyDescent="0.2">
      <c r="A20" s="12" t="s">
        <v>176</v>
      </c>
      <c r="B20" s="40">
        <f>SUM(B21:B22)</f>
        <v>2</v>
      </c>
      <c r="C20" s="40">
        <f t="shared" ref="C20:E20" si="0">SUM(C21:C22)</f>
        <v>1</v>
      </c>
      <c r="D20" s="40">
        <f t="shared" si="0"/>
        <v>1</v>
      </c>
      <c r="E20" s="40">
        <f t="shared" si="0"/>
        <v>0</v>
      </c>
      <c r="F20" s="40">
        <v>890</v>
      </c>
      <c r="G20" s="40">
        <v>215</v>
      </c>
      <c r="H20" s="40">
        <v>240</v>
      </c>
      <c r="I20" s="40">
        <v>195</v>
      </c>
      <c r="J20" s="40">
        <v>130</v>
      </c>
      <c r="K20" s="35">
        <v>25</v>
      </c>
      <c r="L20" s="35">
        <v>25</v>
      </c>
      <c r="M20" s="35">
        <v>30</v>
      </c>
    </row>
    <row r="21" spans="1:13" ht="15" customHeight="1" x14ac:dyDescent="0.2">
      <c r="A21" s="30" t="s">
        <v>442</v>
      </c>
      <c r="B21" s="40">
        <v>1</v>
      </c>
      <c r="C21" s="40">
        <v>1</v>
      </c>
      <c r="D21" s="40">
        <v>1</v>
      </c>
      <c r="E21" s="40"/>
      <c r="F21" s="40"/>
      <c r="G21" s="40"/>
      <c r="H21" s="40"/>
      <c r="I21" s="40"/>
      <c r="J21" s="40"/>
    </row>
    <row r="22" spans="1:13" ht="15" customHeight="1" x14ac:dyDescent="0.2">
      <c r="A22" s="30" t="s">
        <v>508</v>
      </c>
      <c r="B22" s="40">
        <v>1</v>
      </c>
      <c r="C22" s="40"/>
      <c r="D22" s="40"/>
      <c r="E22" s="40"/>
      <c r="F22" s="40"/>
      <c r="G22" s="40"/>
      <c r="H22" s="40"/>
      <c r="I22" s="40"/>
      <c r="J22" s="40"/>
    </row>
    <row r="23" spans="1:13" ht="15" customHeight="1" x14ac:dyDescent="0.2">
      <c r="A23" s="8" t="s">
        <v>13</v>
      </c>
      <c r="B23" s="42"/>
      <c r="C23" s="42">
        <f>+C20/B20</f>
        <v>0.5</v>
      </c>
      <c r="D23" s="42">
        <f>+D20/B20</f>
        <v>0.5</v>
      </c>
      <c r="E23" s="42">
        <f>+E20/B20</f>
        <v>0</v>
      </c>
      <c r="F23" s="42"/>
      <c r="G23" s="42">
        <f>+(G20/F20)*0.4</f>
        <v>9.662921348314607E-2</v>
      </c>
      <c r="H23" s="42">
        <f>+(H20/F20)*0.4</f>
        <v>0.10786516853932585</v>
      </c>
      <c r="I23" s="42">
        <f>+(I20/F20)*0.4</f>
        <v>8.7640449438202261E-2</v>
      </c>
      <c r="J23" s="42"/>
      <c r="K23" s="42">
        <f>+(K20/J20)*0.4</f>
        <v>7.6923076923076927E-2</v>
      </c>
      <c r="L23" s="42">
        <f>+(L20/J20)*0.4</f>
        <v>7.6923076923076927E-2</v>
      </c>
      <c r="M23" s="42">
        <f>+(M20/J20)*0.4</f>
        <v>9.2307692307692313E-2</v>
      </c>
    </row>
    <row r="24" spans="1:13" ht="15" customHeight="1" x14ac:dyDescent="0.2">
      <c r="A24" s="6" t="s">
        <v>126</v>
      </c>
      <c r="B24" s="35">
        <f>SUM(B25:B26)</f>
        <v>2</v>
      </c>
      <c r="C24" s="35">
        <f>SUM(C25:C26)</f>
        <v>0</v>
      </c>
      <c r="D24" s="35">
        <f>SUM(D25:D26)</f>
        <v>0</v>
      </c>
      <c r="E24" s="35">
        <f>SUM(E25:E26)</f>
        <v>0</v>
      </c>
      <c r="F24" s="35">
        <v>755</v>
      </c>
      <c r="G24" s="35">
        <v>160</v>
      </c>
      <c r="H24" s="35">
        <v>220</v>
      </c>
      <c r="I24" s="35">
        <v>245</v>
      </c>
      <c r="J24" s="35">
        <v>130</v>
      </c>
      <c r="K24" s="35">
        <v>60</v>
      </c>
      <c r="L24" s="35">
        <v>60</v>
      </c>
      <c r="M24" s="35">
        <v>65</v>
      </c>
    </row>
    <row r="25" spans="1:13" ht="15" customHeight="1" x14ac:dyDescent="0.2">
      <c r="A25" s="30" t="s">
        <v>181</v>
      </c>
      <c r="B25" s="35">
        <v>1</v>
      </c>
    </row>
    <row r="26" spans="1:13" ht="15" customHeight="1" x14ac:dyDescent="0.2">
      <c r="A26" s="30" t="s">
        <v>292</v>
      </c>
      <c r="B26" s="40">
        <v>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5" customHeight="1" x14ac:dyDescent="0.2">
      <c r="A27" s="8" t="s">
        <v>13</v>
      </c>
      <c r="B27" s="43"/>
      <c r="C27" s="43">
        <f>+C24/B24</f>
        <v>0</v>
      </c>
      <c r="D27" s="43">
        <f>+D24/B24</f>
        <v>0</v>
      </c>
      <c r="E27" s="43">
        <f>+E24/B24</f>
        <v>0</v>
      </c>
      <c r="F27" s="43"/>
      <c r="G27" s="43">
        <f>+(G24/F24)*0.4</f>
        <v>8.4768211920529801E-2</v>
      </c>
      <c r="H27" s="43">
        <f>+(H24/F24)*0.4</f>
        <v>0.11655629139072848</v>
      </c>
      <c r="I27" s="43">
        <f>+(I24/F24)*0.4</f>
        <v>0.12980132450331125</v>
      </c>
      <c r="J27" s="43"/>
      <c r="K27" s="43">
        <f>+(K24/J24)*0.4</f>
        <v>0.18461538461538463</v>
      </c>
      <c r="L27" s="43">
        <f>+(L24/J24)*0.4</f>
        <v>0.18461538461538463</v>
      </c>
      <c r="M27" s="43">
        <f>+(M24/J24)*0.4</f>
        <v>0.2</v>
      </c>
    </row>
    <row r="28" spans="1:13" ht="15" customHeight="1" x14ac:dyDescent="0.2">
      <c r="A28" s="12" t="s">
        <v>177</v>
      </c>
      <c r="B28" s="40">
        <f>SUM(B29:B34)</f>
        <v>7</v>
      </c>
      <c r="C28" s="40">
        <f>SUM(C29:C34)</f>
        <v>1</v>
      </c>
      <c r="D28" s="40">
        <f>SUM(D29:D34)</f>
        <v>1</v>
      </c>
      <c r="E28" s="40">
        <f>SUM(E29:E34)</f>
        <v>1</v>
      </c>
      <c r="F28" s="40">
        <v>3845</v>
      </c>
      <c r="G28" s="40">
        <v>695</v>
      </c>
      <c r="H28" s="40">
        <v>830</v>
      </c>
      <c r="I28" s="40">
        <v>610</v>
      </c>
      <c r="J28" s="40">
        <v>505</v>
      </c>
      <c r="K28" s="35">
        <v>105</v>
      </c>
      <c r="L28" s="35">
        <v>135</v>
      </c>
      <c r="M28" s="35">
        <v>45</v>
      </c>
    </row>
    <row r="29" spans="1:13" ht="15" customHeight="1" x14ac:dyDescent="0.2">
      <c r="A29" s="30" t="s">
        <v>273</v>
      </c>
      <c r="B29" s="40">
        <v>1</v>
      </c>
      <c r="C29" s="40"/>
      <c r="D29" s="40"/>
      <c r="E29" s="40"/>
      <c r="F29" s="40"/>
      <c r="G29" s="40"/>
      <c r="H29" s="40"/>
      <c r="I29" s="40"/>
      <c r="J29" s="40"/>
    </row>
    <row r="30" spans="1:13" ht="15" customHeight="1" x14ac:dyDescent="0.2">
      <c r="A30" s="30" t="s">
        <v>509</v>
      </c>
      <c r="B30" s="40">
        <v>2</v>
      </c>
      <c r="C30" s="40">
        <v>1</v>
      </c>
      <c r="D30" s="40">
        <v>1</v>
      </c>
      <c r="E30" s="40">
        <v>1</v>
      </c>
      <c r="F30" s="40"/>
      <c r="G30" s="40"/>
      <c r="H30" s="40"/>
      <c r="I30" s="40"/>
      <c r="J30" s="40"/>
    </row>
    <row r="31" spans="1:13" ht="15" customHeight="1" x14ac:dyDescent="0.2">
      <c r="A31" s="30" t="s">
        <v>194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</row>
    <row r="32" spans="1:13" ht="15" customHeight="1" x14ac:dyDescent="0.2">
      <c r="A32" s="30" t="s">
        <v>330</v>
      </c>
      <c r="B32" s="40">
        <v>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">
      <c r="A33" s="30" t="s">
        <v>211</v>
      </c>
      <c r="B33" s="40">
        <v>1</v>
      </c>
      <c r="C33" s="40"/>
      <c r="D33" s="40"/>
      <c r="E33" s="40"/>
      <c r="F33" s="40"/>
      <c r="G33" s="40"/>
      <c r="H33" s="40"/>
      <c r="I33" s="40"/>
      <c r="J33" s="40"/>
    </row>
    <row r="34" spans="1:13" ht="15" customHeight="1" x14ac:dyDescent="0.2">
      <c r="A34" s="30" t="s">
        <v>511</v>
      </c>
      <c r="B34" s="40">
        <v>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">
      <c r="A35" s="8" t="s">
        <v>13</v>
      </c>
      <c r="B35" s="42"/>
      <c r="C35" s="42">
        <f>+C28/B28</f>
        <v>0.14285714285714285</v>
      </c>
      <c r="D35" s="42">
        <f>+D28/B28</f>
        <v>0.14285714285714285</v>
      </c>
      <c r="E35" s="42">
        <f>+E28/B28</f>
        <v>0.14285714285714285</v>
      </c>
      <c r="F35" s="42"/>
      <c r="G35" s="42">
        <f>+(G28/F28)*0.4</f>
        <v>7.2301690507152155E-2</v>
      </c>
      <c r="H35" s="42">
        <f>+(H28/F28)*0.4</f>
        <v>8.6345903771131341E-2</v>
      </c>
      <c r="I35" s="42">
        <f>+(I28/F28)*0.4</f>
        <v>6.3459037711313393E-2</v>
      </c>
      <c r="J35" s="42"/>
      <c r="K35" s="42">
        <f>+(K28/J28)*0.4</f>
        <v>8.3168316831683173E-2</v>
      </c>
      <c r="L35" s="42">
        <f>+(L28/J28)*0.4</f>
        <v>0.10693069306930694</v>
      </c>
      <c r="M35" s="42">
        <f>+(M28/J28)*0.4</f>
        <v>3.5643564356435641E-2</v>
      </c>
    </row>
    <row r="36" spans="1:13" ht="15" customHeight="1" x14ac:dyDescent="0.2">
      <c r="A36" s="12" t="s">
        <v>350</v>
      </c>
      <c r="B36" s="40">
        <f>SUM(B37:B41)</f>
        <v>5</v>
      </c>
      <c r="C36" s="40">
        <f t="shared" ref="C36:E36" si="1">SUM(C37:C41)</f>
        <v>0</v>
      </c>
      <c r="D36" s="40">
        <f t="shared" si="1"/>
        <v>0</v>
      </c>
      <c r="E36" s="40">
        <f t="shared" si="1"/>
        <v>2</v>
      </c>
      <c r="F36" s="40">
        <v>37740</v>
      </c>
      <c r="G36" s="40">
        <v>4130</v>
      </c>
      <c r="H36" s="40">
        <v>5530</v>
      </c>
      <c r="I36" s="40">
        <v>11875</v>
      </c>
      <c r="J36" s="40">
        <v>5550</v>
      </c>
      <c r="K36" s="40">
        <v>375</v>
      </c>
      <c r="L36" s="40">
        <v>775</v>
      </c>
      <c r="M36" s="40">
        <v>1580</v>
      </c>
    </row>
    <row r="37" spans="1:13" ht="15" customHeight="1" x14ac:dyDescent="0.2">
      <c r="A37" s="30" t="s">
        <v>329</v>
      </c>
      <c r="B37" s="40">
        <v>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">
      <c r="A38" s="30" t="s">
        <v>445</v>
      </c>
      <c r="B38" s="40">
        <v>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5" customHeight="1" x14ac:dyDescent="0.2">
      <c r="A39" s="30" t="s">
        <v>446</v>
      </c>
      <c r="B39" s="40">
        <v>1</v>
      </c>
      <c r="C39" s="40"/>
      <c r="D39" s="40"/>
      <c r="E39" s="40">
        <v>1</v>
      </c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">
      <c r="A40" s="61" t="s">
        <v>276</v>
      </c>
      <c r="B40" s="59">
        <v>1</v>
      </c>
      <c r="C40" s="59"/>
      <c r="D40" s="59"/>
      <c r="E40" s="59">
        <v>1</v>
      </c>
      <c r="F40" s="40"/>
      <c r="G40" s="40"/>
      <c r="H40" s="40"/>
      <c r="I40" s="40"/>
      <c r="J40" s="40"/>
      <c r="K40" s="40"/>
      <c r="L40" s="40"/>
      <c r="M40" s="40"/>
    </row>
    <row r="41" spans="1:13" ht="15" customHeight="1" x14ac:dyDescent="0.2">
      <c r="A41" s="30" t="s">
        <v>344</v>
      </c>
      <c r="B41" s="40">
        <v>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5" customHeight="1" x14ac:dyDescent="0.2">
      <c r="A42" s="8" t="s">
        <v>13</v>
      </c>
      <c r="B42" s="42"/>
      <c r="C42" s="42">
        <f>+C36/B36</f>
        <v>0</v>
      </c>
      <c r="D42" s="42">
        <f>+D36/B36</f>
        <v>0</v>
      </c>
      <c r="E42" s="42">
        <f>+E36/B36</f>
        <v>0.4</v>
      </c>
      <c r="F42" s="42"/>
      <c r="G42" s="42">
        <f>+(G36/F36)*0.4</f>
        <v>4.3773184949655541E-2</v>
      </c>
      <c r="H42" s="42">
        <f>+(H36/F36)*0.4</f>
        <v>5.8611552729199795E-2</v>
      </c>
      <c r="I42" s="42">
        <f>+(I36/F36)*0.4</f>
        <v>0.12586115527291999</v>
      </c>
      <c r="J42" s="42"/>
      <c r="K42" s="42">
        <f>+(K36/J36)*0.4</f>
        <v>2.7027027027027029E-2</v>
      </c>
      <c r="L42" s="42">
        <f>+(L36/J36)*0.4</f>
        <v>5.5855855855855854E-2</v>
      </c>
      <c r="M42" s="42">
        <f>+(M36/J36)*0.4</f>
        <v>0.11387387387387388</v>
      </c>
    </row>
    <row r="43" spans="1:13" ht="15" customHeight="1" x14ac:dyDescent="0.2">
      <c r="A43" s="12" t="s">
        <v>351</v>
      </c>
      <c r="B43" s="40">
        <f>SUM(B44:B44)</f>
        <v>2</v>
      </c>
      <c r="C43" s="40">
        <f>SUM(C44:C44)</f>
        <v>0</v>
      </c>
      <c r="D43" s="40">
        <f>SUM(D44:D44)</f>
        <v>0</v>
      </c>
      <c r="E43" s="40">
        <f>SUM(E44:E44)</f>
        <v>0</v>
      </c>
      <c r="F43" s="40">
        <v>5880</v>
      </c>
      <c r="G43" s="40">
        <v>715</v>
      </c>
      <c r="H43" s="40">
        <v>1125</v>
      </c>
      <c r="I43" s="40">
        <v>1695</v>
      </c>
      <c r="J43" s="40">
        <v>1375</v>
      </c>
      <c r="K43" s="40">
        <v>155</v>
      </c>
      <c r="L43" s="40">
        <v>365</v>
      </c>
      <c r="M43" s="40">
        <v>550</v>
      </c>
    </row>
    <row r="44" spans="1:13" ht="15" customHeight="1" x14ac:dyDescent="0.2">
      <c r="A44" s="30" t="s">
        <v>82</v>
      </c>
      <c r="B44" s="40">
        <v>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5" customHeight="1" x14ac:dyDescent="0.2">
      <c r="A45" s="8" t="s">
        <v>13</v>
      </c>
      <c r="B45" s="42"/>
      <c r="C45" s="42">
        <f>+C43/B43</f>
        <v>0</v>
      </c>
      <c r="D45" s="42">
        <f>+D43/B43</f>
        <v>0</v>
      </c>
      <c r="E45" s="42">
        <f>+E43/B43</f>
        <v>0</v>
      </c>
      <c r="F45" s="42"/>
      <c r="G45" s="42">
        <f>+(G43/F43)*0.4</f>
        <v>4.8639455782312928E-2</v>
      </c>
      <c r="H45" s="42">
        <f>+(H43/F43)*0.4</f>
        <v>7.6530612244897961E-2</v>
      </c>
      <c r="I45" s="42">
        <f>+(I43/F43)*0.4</f>
        <v>0.1153061224489796</v>
      </c>
      <c r="J45" s="42"/>
      <c r="K45" s="42">
        <f>+(K43/J43)*0.4</f>
        <v>4.5090909090909098E-2</v>
      </c>
      <c r="L45" s="42">
        <f>+(L43/J43)*0.4</f>
        <v>0.10618181818181818</v>
      </c>
      <c r="M45" s="42">
        <f>+(M43/J43)*0.4</f>
        <v>0.16000000000000003</v>
      </c>
    </row>
    <row r="46" spans="1:13" ht="15" customHeight="1" x14ac:dyDescent="0.2">
      <c r="A46" s="12" t="s">
        <v>352</v>
      </c>
      <c r="B46" s="40">
        <f>SUM(B47:B53)</f>
        <v>9</v>
      </c>
      <c r="C46" s="40">
        <f>SUM(C47:C53)</f>
        <v>1</v>
      </c>
      <c r="D46" s="40">
        <f>SUM(D47:D53)</f>
        <v>2</v>
      </c>
      <c r="E46" s="40">
        <f>SUM(E47:E53)</f>
        <v>5</v>
      </c>
      <c r="F46" s="40">
        <v>5210</v>
      </c>
      <c r="G46" s="40">
        <v>600</v>
      </c>
      <c r="H46" s="40">
        <v>935</v>
      </c>
      <c r="I46" s="40">
        <v>1785</v>
      </c>
      <c r="J46" s="40">
        <v>1520</v>
      </c>
      <c r="K46" s="40">
        <v>125</v>
      </c>
      <c r="L46" s="40">
        <v>240</v>
      </c>
      <c r="M46" s="40">
        <v>470</v>
      </c>
    </row>
    <row r="47" spans="1:13" ht="15" customHeight="1" x14ac:dyDescent="0.2">
      <c r="A47" s="30" t="s">
        <v>377</v>
      </c>
      <c r="B47" s="40">
        <v>1</v>
      </c>
      <c r="C47" s="40"/>
      <c r="D47" s="40">
        <v>1</v>
      </c>
      <c r="E47" s="40">
        <v>1</v>
      </c>
      <c r="F47" s="40"/>
      <c r="G47" s="40"/>
      <c r="H47" s="40"/>
      <c r="I47" s="40"/>
      <c r="J47" s="40"/>
      <c r="K47" s="40"/>
      <c r="L47" s="40"/>
      <c r="M47" s="40"/>
    </row>
    <row r="48" spans="1:13" ht="15" customHeight="1" x14ac:dyDescent="0.2">
      <c r="A48" s="30" t="s">
        <v>195</v>
      </c>
      <c r="B48" s="40">
        <v>1</v>
      </c>
      <c r="C48" s="40"/>
      <c r="D48" s="40"/>
      <c r="E48" s="40">
        <v>1</v>
      </c>
      <c r="F48" s="40"/>
      <c r="G48" s="40"/>
      <c r="H48" s="40"/>
      <c r="I48" s="40"/>
      <c r="J48" s="40"/>
      <c r="K48" s="40"/>
      <c r="L48" s="40"/>
      <c r="M48" s="40"/>
    </row>
    <row r="49" spans="1:13" ht="15" customHeight="1" x14ac:dyDescent="0.2">
      <c r="A49" s="30" t="s">
        <v>196</v>
      </c>
      <c r="B49" s="40">
        <v>1</v>
      </c>
      <c r="C49" s="40"/>
      <c r="D49" s="40"/>
      <c r="E49" s="40">
        <v>1</v>
      </c>
      <c r="F49" s="40"/>
      <c r="G49" s="40"/>
      <c r="H49" s="40"/>
      <c r="I49" s="40"/>
      <c r="J49" s="40"/>
      <c r="K49" s="40"/>
      <c r="L49" s="40"/>
      <c r="M49" s="40"/>
    </row>
    <row r="50" spans="1:13" ht="15" customHeight="1" x14ac:dyDescent="0.2">
      <c r="A50" s="30" t="s">
        <v>443</v>
      </c>
      <c r="B50" s="40">
        <v>1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">
      <c r="A51" s="30" t="s">
        <v>83</v>
      </c>
      <c r="B51" s="40">
        <v>1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">
      <c r="A52" s="30" t="s">
        <v>84</v>
      </c>
      <c r="B52" s="40">
        <v>2</v>
      </c>
      <c r="C52" s="40">
        <v>1</v>
      </c>
      <c r="D52" s="40">
        <v>1</v>
      </c>
      <c r="E52" s="40">
        <v>2</v>
      </c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">
      <c r="A53" s="30" t="s">
        <v>111</v>
      </c>
      <c r="B53" s="40">
        <v>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">
      <c r="A54" s="8" t="s">
        <v>13</v>
      </c>
      <c r="B54" s="42"/>
      <c r="C54" s="42">
        <f>+C46/B46</f>
        <v>0.1111111111111111</v>
      </c>
      <c r="D54" s="42">
        <f>+D46/B46</f>
        <v>0.22222222222222221</v>
      </c>
      <c r="E54" s="42">
        <f>+E46/B46</f>
        <v>0.55555555555555558</v>
      </c>
      <c r="F54" s="42"/>
      <c r="G54" s="42">
        <f>+(G46/F46)*0.4</f>
        <v>4.6065259117082535E-2</v>
      </c>
      <c r="H54" s="42">
        <f>+(H46/F46)*0.4</f>
        <v>7.1785028790786951E-2</v>
      </c>
      <c r="I54" s="42">
        <f>+(I46/F46)*0.4</f>
        <v>0.13704414587332056</v>
      </c>
      <c r="J54" s="42"/>
      <c r="K54" s="42">
        <f>+(K46/J46)*0.4</f>
        <v>3.2894736842105268E-2</v>
      </c>
      <c r="L54" s="42">
        <f>+(L46/J46)*0.4</f>
        <v>6.3157894736842107E-2</v>
      </c>
      <c r="M54" s="42">
        <f>+(M46/J46)*0.4</f>
        <v>0.1236842105263158</v>
      </c>
    </row>
    <row r="55" spans="1:13" ht="15" customHeight="1" x14ac:dyDescent="0.2">
      <c r="A55" s="12" t="s">
        <v>313</v>
      </c>
      <c r="B55" s="40">
        <f>SUM(B56:B56)</f>
        <v>1</v>
      </c>
      <c r="C55" s="40">
        <f>SUM(C56:C56)</f>
        <v>0</v>
      </c>
      <c r="D55" s="40">
        <f>SUM(D56:D56)</f>
        <v>0</v>
      </c>
      <c r="E55" s="40">
        <f>SUM(E56:E56)</f>
        <v>0</v>
      </c>
      <c r="F55" s="40">
        <v>7865</v>
      </c>
      <c r="G55" s="40">
        <v>1475</v>
      </c>
      <c r="H55" s="40">
        <v>1929</v>
      </c>
      <c r="I55" s="40">
        <v>1700</v>
      </c>
      <c r="J55" s="40">
        <v>1670</v>
      </c>
      <c r="K55" s="40">
        <v>315</v>
      </c>
      <c r="L55" s="40">
        <v>413</v>
      </c>
      <c r="M55" s="40">
        <v>425</v>
      </c>
    </row>
    <row r="56" spans="1:13" ht="15" customHeight="1" x14ac:dyDescent="0.2">
      <c r="A56" s="30" t="s">
        <v>30</v>
      </c>
      <c r="B56" s="40">
        <v>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">
      <c r="A57" s="8" t="s">
        <v>13</v>
      </c>
      <c r="B57" s="42"/>
      <c r="C57" s="42">
        <f>+C55/B55</f>
        <v>0</v>
      </c>
      <c r="D57" s="42">
        <f>+D55/B55</f>
        <v>0</v>
      </c>
      <c r="E57" s="42">
        <f>+E55/B55</f>
        <v>0</v>
      </c>
      <c r="F57" s="42"/>
      <c r="G57" s="42">
        <f>+(G55/F55)*0.4</f>
        <v>7.5015893197711389E-2</v>
      </c>
      <c r="H57" s="42">
        <f>+(H55/F55)*0.4</f>
        <v>9.8105530832803559E-2</v>
      </c>
      <c r="I57" s="42">
        <f>+(I55/F55)*0.4</f>
        <v>8.6458995549904646E-2</v>
      </c>
      <c r="J57" s="42"/>
      <c r="K57" s="42">
        <f>+(K55/J55)*0.4</f>
        <v>7.5449101796407181E-2</v>
      </c>
      <c r="L57" s="42">
        <f>+(L55/J55)*0.4</f>
        <v>9.8922155688622768E-2</v>
      </c>
      <c r="M57" s="42">
        <f>+(M55/J55)*0.4</f>
        <v>0.10179640718562875</v>
      </c>
    </row>
    <row r="58" spans="1:13" ht="15" customHeight="1" x14ac:dyDescent="0.2">
      <c r="A58" s="12" t="s">
        <v>347</v>
      </c>
      <c r="B58" s="40">
        <f>SUM(B59:B60)</f>
        <v>2</v>
      </c>
      <c r="C58" s="40">
        <f>SUM(C59:C60)</f>
        <v>0</v>
      </c>
      <c r="D58" s="40">
        <f>SUM(D59:D60)</f>
        <v>0</v>
      </c>
      <c r="E58" s="40">
        <f>SUM(E59:E60)</f>
        <v>1</v>
      </c>
      <c r="F58" s="40">
        <v>8685</v>
      </c>
      <c r="G58" s="40">
        <v>870</v>
      </c>
      <c r="H58" s="40">
        <v>1670</v>
      </c>
      <c r="I58" s="40">
        <v>2345</v>
      </c>
      <c r="J58" s="40">
        <v>4575</v>
      </c>
      <c r="K58" s="35">
        <v>450</v>
      </c>
      <c r="L58" s="35">
        <v>820</v>
      </c>
      <c r="M58" s="35">
        <v>1260</v>
      </c>
    </row>
    <row r="59" spans="1:13" ht="15" customHeight="1" x14ac:dyDescent="0.2">
      <c r="A59" s="30" t="s">
        <v>348</v>
      </c>
      <c r="B59" s="40">
        <v>1</v>
      </c>
      <c r="C59" s="40"/>
      <c r="D59" s="40"/>
      <c r="E59" s="40"/>
      <c r="F59" s="40"/>
      <c r="G59" s="40"/>
      <c r="H59" s="40"/>
      <c r="I59" s="40"/>
      <c r="J59" s="40"/>
    </row>
    <row r="60" spans="1:13" ht="15" customHeight="1" x14ac:dyDescent="0.2">
      <c r="A60" s="30" t="s">
        <v>231</v>
      </c>
      <c r="B60" s="40">
        <v>1</v>
      </c>
      <c r="C60" s="40"/>
      <c r="D60" s="40"/>
      <c r="E60" s="40">
        <v>1</v>
      </c>
      <c r="F60" s="40"/>
      <c r="G60" s="40"/>
      <c r="H60" s="40"/>
      <c r="I60" s="40"/>
      <c r="J60" s="40"/>
      <c r="K60" s="40"/>
      <c r="L60" s="40"/>
      <c r="M60" s="40"/>
    </row>
    <row r="61" spans="1:13" ht="15" customHeight="1" x14ac:dyDescent="0.2">
      <c r="A61" s="8" t="s">
        <v>13</v>
      </c>
      <c r="B61" s="42"/>
      <c r="C61" s="42">
        <f>+C58/B58</f>
        <v>0</v>
      </c>
      <c r="D61" s="42">
        <f>+D58/B58</f>
        <v>0</v>
      </c>
      <c r="E61" s="42">
        <f>+E58/B58</f>
        <v>0.5</v>
      </c>
      <c r="F61" s="42"/>
      <c r="G61" s="42">
        <f>+(G58/F58)*0.4</f>
        <v>4.0069084628670121E-2</v>
      </c>
      <c r="H61" s="42">
        <f>+(H58/F58)*0.4</f>
        <v>7.6914219919401269E-2</v>
      </c>
      <c r="I61" s="42">
        <f>+(I58/F58)*0.4</f>
        <v>0.10800230282095567</v>
      </c>
      <c r="J61" s="42"/>
      <c r="K61" s="42">
        <f>+(K58/J58)*0.4</f>
        <v>3.9344262295081971E-2</v>
      </c>
      <c r="L61" s="42">
        <f>+(L58/J58)*0.4</f>
        <v>7.1693989071038258E-2</v>
      </c>
      <c r="M61" s="42">
        <f>+(M58/J58)*0.4</f>
        <v>0.11016393442622952</v>
      </c>
    </row>
    <row r="62" spans="1:13" ht="15" customHeight="1" x14ac:dyDescent="0.2">
      <c r="A62" s="12" t="s">
        <v>349</v>
      </c>
      <c r="B62" s="40">
        <f>SUM(B63:B68)</f>
        <v>6</v>
      </c>
      <c r="C62" s="40">
        <f>SUM(C63:C68)</f>
        <v>0</v>
      </c>
      <c r="D62" s="40">
        <f>SUM(D63:D68)</f>
        <v>0</v>
      </c>
      <c r="E62" s="40">
        <f>SUM(E63:E68)</f>
        <v>2</v>
      </c>
      <c r="F62" s="40">
        <v>1420</v>
      </c>
      <c r="G62" s="40">
        <v>105</v>
      </c>
      <c r="H62" s="40">
        <v>179</v>
      </c>
      <c r="I62" s="40">
        <v>515</v>
      </c>
      <c r="J62" s="40">
        <v>240</v>
      </c>
      <c r="K62" s="40">
        <v>0</v>
      </c>
      <c r="L62" s="40">
        <v>0</v>
      </c>
      <c r="M62" s="40">
        <v>160</v>
      </c>
    </row>
    <row r="63" spans="1:13" ht="15" customHeight="1" x14ac:dyDescent="0.2">
      <c r="A63" s="30" t="s">
        <v>512</v>
      </c>
      <c r="B63" s="40">
        <v>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 customHeight="1" x14ac:dyDescent="0.2">
      <c r="A64" s="30" t="s">
        <v>380</v>
      </c>
      <c r="B64" s="40">
        <v>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">
      <c r="A65" s="30" t="s">
        <v>381</v>
      </c>
      <c r="B65" s="40">
        <v>1</v>
      </c>
      <c r="C65" s="40"/>
      <c r="D65" s="40"/>
      <c r="E65" s="40">
        <v>1</v>
      </c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">
      <c r="A66" s="30" t="s">
        <v>345</v>
      </c>
      <c r="B66" s="40">
        <v>1</v>
      </c>
      <c r="C66" s="40"/>
      <c r="D66" s="40"/>
      <c r="E66" s="40">
        <v>1</v>
      </c>
      <c r="F66" s="40"/>
      <c r="G66" s="40"/>
      <c r="H66" s="40"/>
      <c r="I66" s="40"/>
      <c r="J66" s="40"/>
      <c r="K66" s="40"/>
      <c r="L66" s="40"/>
      <c r="M66" s="40"/>
    </row>
    <row r="67" spans="1:13" ht="15" customHeight="1" x14ac:dyDescent="0.2">
      <c r="A67" s="30" t="s">
        <v>447</v>
      </c>
      <c r="B67" s="40">
        <v>1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 customHeight="1" x14ac:dyDescent="0.2">
      <c r="A68" s="30" t="s">
        <v>346</v>
      </c>
      <c r="B68" s="40">
        <v>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 customHeight="1" x14ac:dyDescent="0.2">
      <c r="A69" s="8" t="s">
        <v>13</v>
      </c>
      <c r="B69" s="42"/>
      <c r="C69" s="42">
        <f>+C62/B62</f>
        <v>0</v>
      </c>
      <c r="D69" s="42">
        <f>+D62/B62</f>
        <v>0</v>
      </c>
      <c r="E69" s="42">
        <f>+E62/B62</f>
        <v>0.33333333333333331</v>
      </c>
      <c r="F69" s="42"/>
      <c r="G69" s="42">
        <f>+(G62/F62)*0.4</f>
        <v>2.9577464788732397E-2</v>
      </c>
      <c r="H69" s="42">
        <f>+(H62/F62)*0.4</f>
        <v>5.0422535211267605E-2</v>
      </c>
      <c r="I69" s="42">
        <f>+(I62/F62)*0.4</f>
        <v>0.14507042253521127</v>
      </c>
      <c r="J69" s="42"/>
      <c r="K69" s="42">
        <f>+(K62/J62)*0.4</f>
        <v>0</v>
      </c>
      <c r="L69" s="42">
        <f>+(L62/J62)*0.4</f>
        <v>0</v>
      </c>
      <c r="M69" s="42">
        <f>+(M62/J62)*0.4</f>
        <v>0.26666666666666666</v>
      </c>
    </row>
    <row r="70" spans="1:13" ht="15" customHeight="1" x14ac:dyDescent="0.2">
      <c r="A70" s="38" t="s">
        <v>12</v>
      </c>
      <c r="B70" s="40">
        <f t="shared" ref="B70:M70" si="2">+B62+B58+B55+B46+B43+B36+B28+B24+B20+B7</f>
        <v>53</v>
      </c>
      <c r="C70" s="40">
        <f t="shared" si="2"/>
        <v>5</v>
      </c>
      <c r="D70" s="40">
        <f t="shared" si="2"/>
        <v>6</v>
      </c>
      <c r="E70" s="40">
        <f t="shared" si="2"/>
        <v>14</v>
      </c>
      <c r="F70" s="40">
        <f t="shared" si="2"/>
        <v>81805</v>
      </c>
      <c r="G70" s="40">
        <f t="shared" si="2"/>
        <v>10720</v>
      </c>
      <c r="H70" s="40">
        <f t="shared" si="2"/>
        <v>15087</v>
      </c>
      <c r="I70" s="40">
        <f t="shared" si="2"/>
        <v>24165</v>
      </c>
      <c r="J70" s="40">
        <f t="shared" si="2"/>
        <v>17720</v>
      </c>
      <c r="K70" s="40">
        <f t="shared" si="2"/>
        <v>1900</v>
      </c>
      <c r="L70" s="40">
        <f t="shared" si="2"/>
        <v>3297</v>
      </c>
      <c r="M70" s="40">
        <f t="shared" si="2"/>
        <v>5039</v>
      </c>
    </row>
    <row r="71" spans="1:13" ht="15" customHeight="1" x14ac:dyDescent="0.2">
      <c r="A71" s="8" t="s">
        <v>13</v>
      </c>
      <c r="B71" s="43"/>
      <c r="C71" s="43">
        <f>+C70/B70</f>
        <v>9.4339622641509441E-2</v>
      </c>
      <c r="D71" s="43">
        <f>+D70/B70</f>
        <v>0.11320754716981132</v>
      </c>
      <c r="E71" s="43">
        <f>+E70/B70</f>
        <v>0.26415094339622641</v>
      </c>
      <c r="F71" s="43"/>
      <c r="G71" s="43">
        <f>+(G70/F70)*0.4</f>
        <v>5.2417333903795618E-2</v>
      </c>
      <c r="H71" s="43">
        <f>+(H70/F70)*0.4</f>
        <v>7.3770551922254152E-2</v>
      </c>
      <c r="I71" s="43">
        <f>+(I70/F70)*0.4</f>
        <v>0.11815903673369599</v>
      </c>
      <c r="J71" s="43"/>
      <c r="K71" s="43">
        <f>+(K70/J70)*0.4</f>
        <v>4.2889390519187359E-2</v>
      </c>
      <c r="L71" s="43">
        <f>+(L70/J70)*0.4</f>
        <v>7.4424379232505652E-2</v>
      </c>
      <c r="M71" s="43">
        <f>+(M70/J70)*0.4</f>
        <v>0.11374717832957111</v>
      </c>
    </row>
    <row r="73" spans="1:13" ht="15" customHeight="1" x14ac:dyDescent="0.2">
      <c r="A73" s="38" t="s">
        <v>14</v>
      </c>
      <c r="B73" s="38" t="s">
        <v>3</v>
      </c>
      <c r="C73" s="38" t="s">
        <v>56</v>
      </c>
      <c r="D73" s="38" t="s">
        <v>4</v>
      </c>
    </row>
    <row r="75" spans="1:13" ht="15" customHeight="1" x14ac:dyDescent="0.2">
      <c r="A75" s="35" t="s">
        <v>97</v>
      </c>
      <c r="B75" s="44">
        <f>+G71</f>
        <v>5.2417333903795618E-2</v>
      </c>
      <c r="C75" s="44">
        <f>+H71</f>
        <v>7.3770551922254152E-2</v>
      </c>
      <c r="D75" s="44">
        <f>+I71</f>
        <v>0.11815903673369599</v>
      </c>
    </row>
    <row r="76" spans="1:13" ht="15" customHeight="1" x14ac:dyDescent="0.2">
      <c r="A76" s="35" t="s">
        <v>20</v>
      </c>
      <c r="B76" s="44">
        <f>+K71</f>
        <v>4.2889390519187359E-2</v>
      </c>
      <c r="C76" s="44">
        <f>+L71</f>
        <v>7.4424379232505652E-2</v>
      </c>
      <c r="D76" s="44">
        <f>+M71</f>
        <v>0.11374717832957111</v>
      </c>
    </row>
    <row r="77" spans="1:13" ht="15" customHeight="1" x14ac:dyDescent="0.2">
      <c r="A77" s="35" t="s">
        <v>21</v>
      </c>
      <c r="B77" s="44">
        <v>2.2700000000000001E-2</v>
      </c>
      <c r="C77" s="44">
        <v>3.0499999999999999E-2</v>
      </c>
      <c r="D77" s="44">
        <v>9.06E-2</v>
      </c>
    </row>
    <row r="78" spans="1:13" ht="15" customHeight="1" x14ac:dyDescent="0.2">
      <c r="A78" s="45" t="s">
        <v>12</v>
      </c>
      <c r="B78" s="43">
        <f>SUM(B75:B77)</f>
        <v>0.11800672442298298</v>
      </c>
      <c r="C78" s="43">
        <f>SUM(C75:C77)</f>
        <v>0.17869493115475979</v>
      </c>
      <c r="D78" s="43">
        <f>SUM(D75:D77)</f>
        <v>0.3225062150632671</v>
      </c>
    </row>
  </sheetData>
  <sortState ref="A63:M66">
    <sortCondition ref="A63:A66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25" header="0.5" footer="0.3"/>
  <pageSetup scale="98" orientation="landscape" r:id="rId1"/>
  <headerFooter alignWithMargins="0">
    <oddHeader xml:space="preserve">&amp;C&amp;"Times New Roman,Bold"AVAILABILITY ANALYSIS - 08/31/2016
</oddHeader>
    <oddFooter>&amp;RUpdated: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5" zoomScaleNormal="100" workbookViewId="0">
      <selection activeCell="D62" sqref="D62"/>
    </sheetView>
  </sheetViews>
  <sheetFormatPr defaultColWidth="9.33203125" defaultRowHeight="15" customHeight="1" x14ac:dyDescent="0.2"/>
  <cols>
    <col min="1" max="1" width="41.6640625" style="2" customWidth="1"/>
    <col min="2" max="2" width="9.33203125" style="2" bestFit="1"/>
    <col min="3" max="3" width="10.1640625" style="2" bestFit="1" customWidth="1"/>
    <col min="4" max="4" width="11" style="2" bestFit="1" customWidth="1"/>
    <col min="5" max="5" width="10.1640625" style="2" bestFit="1" customWidth="1"/>
    <col min="6" max="6" width="9.5" style="2" bestFit="1" customWidth="1"/>
    <col min="7" max="7" width="8.33203125" style="2" customWidth="1"/>
    <col min="8" max="8" width="9.33203125" style="2" bestFit="1"/>
    <col min="9" max="9" width="9.5" style="2" bestFit="1" customWidth="1"/>
    <col min="10" max="10" width="9" style="2" bestFit="1" customWidth="1"/>
    <col min="11" max="11" width="9.33203125" style="2" bestFit="1"/>
    <col min="12" max="13" width="9.5" style="2" bestFit="1" customWidth="1"/>
    <col min="14" max="16384" width="9.33203125" style="2"/>
  </cols>
  <sheetData>
    <row r="1" spans="1:13" ht="15" customHeight="1" x14ac:dyDescent="0.2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23</v>
      </c>
      <c r="G5" s="62"/>
      <c r="H5" s="62"/>
      <c r="I5" s="62"/>
      <c r="J5" s="62" t="s">
        <v>19</v>
      </c>
      <c r="K5" s="62"/>
      <c r="L5" s="62"/>
      <c r="M5" s="62"/>
    </row>
    <row r="6" spans="1:13" ht="15" customHeight="1" x14ac:dyDescent="0.2">
      <c r="A6" s="1" t="s">
        <v>1</v>
      </c>
      <c r="B6" s="1" t="s">
        <v>8</v>
      </c>
      <c r="C6" s="1" t="s">
        <v>3</v>
      </c>
      <c r="D6" s="1" t="s">
        <v>56</v>
      </c>
      <c r="E6" s="1" t="s">
        <v>4</v>
      </c>
      <c r="F6" s="1" t="s">
        <v>8</v>
      </c>
      <c r="G6" s="1" t="s">
        <v>3</v>
      </c>
      <c r="H6" s="1" t="s">
        <v>56</v>
      </c>
      <c r="I6" s="1" t="s">
        <v>4</v>
      </c>
      <c r="J6" s="1" t="s">
        <v>8</v>
      </c>
      <c r="K6" s="1" t="s">
        <v>3</v>
      </c>
      <c r="L6" s="1" t="s">
        <v>56</v>
      </c>
      <c r="M6" s="1" t="s">
        <v>4</v>
      </c>
    </row>
    <row r="7" spans="1:13" ht="15" customHeight="1" x14ac:dyDescent="0.2">
      <c r="A7" s="3" t="s">
        <v>314</v>
      </c>
      <c r="B7" s="4">
        <f>SUM(B8:B10)</f>
        <v>3</v>
      </c>
      <c r="C7" s="4">
        <f>SUM(C8:C10)</f>
        <v>1</v>
      </c>
      <c r="D7" s="4">
        <f>SUM(D8:D10)</f>
        <v>1</v>
      </c>
      <c r="E7" s="4">
        <f>SUM(E8:E10)</f>
        <v>3</v>
      </c>
      <c r="F7" s="4">
        <v>1510</v>
      </c>
      <c r="G7" s="4">
        <v>285</v>
      </c>
      <c r="H7" s="4">
        <v>319</v>
      </c>
      <c r="I7" s="4">
        <v>1295</v>
      </c>
      <c r="J7" s="4">
        <v>1780</v>
      </c>
      <c r="K7" s="4">
        <v>300</v>
      </c>
      <c r="L7" s="4">
        <v>334</v>
      </c>
      <c r="M7" s="4">
        <v>1550</v>
      </c>
    </row>
    <row r="8" spans="1:13" s="27" customFormat="1" ht="15" customHeight="1" x14ac:dyDescent="0.2">
      <c r="A8" s="30" t="s">
        <v>215</v>
      </c>
      <c r="B8" s="14">
        <v>1</v>
      </c>
      <c r="C8" s="14"/>
      <c r="D8" s="14"/>
      <c r="E8" s="14">
        <v>1</v>
      </c>
      <c r="F8" s="14"/>
      <c r="G8" s="14"/>
      <c r="H8" s="14"/>
      <c r="I8" s="14"/>
      <c r="J8" s="14"/>
      <c r="K8" s="14"/>
      <c r="L8" s="14"/>
      <c r="M8" s="14"/>
    </row>
    <row r="9" spans="1:13" s="27" customFormat="1" ht="15" customHeight="1" x14ac:dyDescent="0.2">
      <c r="A9" s="13" t="s">
        <v>293</v>
      </c>
      <c r="B9" s="14">
        <v>1</v>
      </c>
      <c r="C9" s="14"/>
      <c r="D9" s="14"/>
      <c r="E9" s="14">
        <v>1</v>
      </c>
      <c r="F9" s="14"/>
      <c r="G9" s="14"/>
      <c r="H9" s="14"/>
      <c r="I9" s="14"/>
      <c r="J9" s="14"/>
      <c r="K9" s="14"/>
      <c r="L9" s="14"/>
      <c r="M9" s="14"/>
    </row>
    <row r="10" spans="1:13" ht="15" customHeight="1" x14ac:dyDescent="0.2">
      <c r="A10" s="5" t="s">
        <v>214</v>
      </c>
      <c r="B10" s="4">
        <v>1</v>
      </c>
      <c r="C10" s="4">
        <v>1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2">
      <c r="A11" s="8" t="s">
        <v>13</v>
      </c>
      <c r="B11" s="9"/>
      <c r="C11" s="10">
        <f>+C7/B7</f>
        <v>0.33333333333333331</v>
      </c>
      <c r="D11" s="10">
        <f>+D7/B7</f>
        <v>0.33333333333333331</v>
      </c>
      <c r="E11" s="10">
        <f>+E7/B7</f>
        <v>1</v>
      </c>
      <c r="F11" s="9"/>
      <c r="G11" s="10">
        <f>(G7/F7)*0.3</f>
        <v>5.6622516556291386E-2</v>
      </c>
      <c r="H11" s="10">
        <f>(H7/F7)*0.3</f>
        <v>6.337748344370861E-2</v>
      </c>
      <c r="I11" s="10">
        <f>+(I7/F7)*0.3</f>
        <v>0.25728476821192053</v>
      </c>
      <c r="J11" s="9"/>
      <c r="K11" s="10">
        <f>+(K7/J7)*0.5</f>
        <v>8.4269662921348312E-2</v>
      </c>
      <c r="L11" s="10">
        <f>+(L7/J7)*0.5</f>
        <v>9.382022471910112E-2</v>
      </c>
      <c r="M11" s="10">
        <f>+(M7/J7)*0.5</f>
        <v>0.4353932584269663</v>
      </c>
    </row>
    <row r="12" spans="1:13" ht="15" customHeight="1" x14ac:dyDescent="0.2">
      <c r="A12" s="3" t="s">
        <v>118</v>
      </c>
      <c r="B12" s="4">
        <f>SUM(B13:B14)</f>
        <v>2</v>
      </c>
      <c r="C12" s="4">
        <f>SUM(C13:C14)</f>
        <v>1</v>
      </c>
      <c r="D12" s="4">
        <f>SUM(D13:D14)</f>
        <v>1</v>
      </c>
      <c r="E12" s="4">
        <f>SUM(E13:E14)</f>
        <v>2</v>
      </c>
      <c r="F12" s="4">
        <v>770</v>
      </c>
      <c r="G12" s="4">
        <v>225</v>
      </c>
      <c r="H12" s="4">
        <v>249</v>
      </c>
      <c r="I12" s="4">
        <v>680</v>
      </c>
      <c r="J12" s="4">
        <v>80</v>
      </c>
      <c r="K12" s="4">
        <v>4</v>
      </c>
      <c r="L12" s="4">
        <v>24</v>
      </c>
      <c r="M12" s="4">
        <v>80</v>
      </c>
    </row>
    <row r="13" spans="1:13" ht="15" customHeight="1" x14ac:dyDescent="0.2">
      <c r="A13" s="5" t="s">
        <v>460</v>
      </c>
      <c r="B13" s="4">
        <v>1</v>
      </c>
      <c r="C13" s="4">
        <v>1</v>
      </c>
      <c r="D13" s="4"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">
      <c r="A14" s="5" t="s">
        <v>252</v>
      </c>
      <c r="B14" s="4">
        <v>1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">
      <c r="A15" s="8" t="s">
        <v>13</v>
      </c>
      <c r="B15" s="9"/>
      <c r="C15" s="10">
        <f>+C12/B12</f>
        <v>0.5</v>
      </c>
      <c r="D15" s="10">
        <f>+D12/B12</f>
        <v>0.5</v>
      </c>
      <c r="E15" s="10">
        <f>+E12/B12</f>
        <v>1</v>
      </c>
      <c r="F15" s="9"/>
      <c r="G15" s="10">
        <f>(G12/F12)*0.3</f>
        <v>8.766233766233765E-2</v>
      </c>
      <c r="H15" s="10">
        <f>(H12/F12)*0.3</f>
        <v>9.7012987012987009E-2</v>
      </c>
      <c r="I15" s="10">
        <f>+(I12/F12)*0.3</f>
        <v>0.26493506493506491</v>
      </c>
      <c r="J15" s="9"/>
      <c r="K15" s="10">
        <f>+(K12/J12)*0.5</f>
        <v>2.5000000000000001E-2</v>
      </c>
      <c r="L15" s="10">
        <f>+(L12/J12)*0.5</f>
        <v>0.15</v>
      </c>
      <c r="M15" s="10">
        <f>+(M12/J12)*0.5</f>
        <v>0.5</v>
      </c>
    </row>
    <row r="16" spans="1:13" ht="15" customHeight="1" x14ac:dyDescent="0.2">
      <c r="A16" s="3" t="s">
        <v>119</v>
      </c>
      <c r="B16" s="4">
        <f>SUM(B17:B17)</f>
        <v>3</v>
      </c>
      <c r="C16" s="4">
        <f>SUM(C17:C17)</f>
        <v>0</v>
      </c>
      <c r="D16" s="4">
        <f>SUM(D17:D17)</f>
        <v>1</v>
      </c>
      <c r="E16" s="4">
        <f>SUM(E17:E17)</f>
        <v>2</v>
      </c>
      <c r="F16" s="4">
        <v>65</v>
      </c>
      <c r="G16" s="4">
        <v>15</v>
      </c>
      <c r="H16" s="4">
        <v>19</v>
      </c>
      <c r="I16" s="4">
        <v>65</v>
      </c>
      <c r="J16" s="4">
        <v>69</v>
      </c>
      <c r="K16" s="4">
        <v>15</v>
      </c>
      <c r="L16" s="4">
        <v>19</v>
      </c>
      <c r="M16" s="4">
        <v>69</v>
      </c>
    </row>
    <row r="17" spans="1:13" ht="15" customHeight="1" x14ac:dyDescent="0.2">
      <c r="A17" s="5" t="s">
        <v>88</v>
      </c>
      <c r="B17" s="4">
        <v>3</v>
      </c>
      <c r="C17" s="4"/>
      <c r="D17" s="4">
        <v>1</v>
      </c>
      <c r="E17" s="4">
        <v>2</v>
      </c>
      <c r="F17" s="4"/>
      <c r="G17" s="4"/>
      <c r="H17" s="4"/>
      <c r="I17" s="4"/>
      <c r="J17" s="4"/>
      <c r="K17" s="4"/>
      <c r="L17" s="4"/>
      <c r="M17" s="4"/>
    </row>
    <row r="18" spans="1:13" ht="15" customHeight="1" x14ac:dyDescent="0.2">
      <c r="A18" s="8" t="s">
        <v>13</v>
      </c>
      <c r="B18" s="9"/>
      <c r="C18" s="10">
        <f>+C16/B16</f>
        <v>0</v>
      </c>
      <c r="D18" s="10">
        <f>+D16/B16</f>
        <v>0.33333333333333331</v>
      </c>
      <c r="E18" s="10">
        <f>+E16/B16</f>
        <v>0.66666666666666663</v>
      </c>
      <c r="F18" s="9"/>
      <c r="G18" s="10">
        <f>(G16/F16)*0.3</f>
        <v>6.9230769230769235E-2</v>
      </c>
      <c r="H18" s="10">
        <f>(H16/F16)*0.3</f>
        <v>8.7692307692307694E-2</v>
      </c>
      <c r="I18" s="10">
        <f>+(I16/F16)*0.3</f>
        <v>0.3</v>
      </c>
      <c r="J18" s="9"/>
      <c r="K18" s="10">
        <f>+(K16/J16)*0.5</f>
        <v>0.10869565217391304</v>
      </c>
      <c r="L18" s="10">
        <f>+(L16/J16)*0.5</f>
        <v>0.13768115942028986</v>
      </c>
      <c r="M18" s="10">
        <f>+(M16/J16)*0.5</f>
        <v>0.5</v>
      </c>
    </row>
    <row r="19" spans="1:13" ht="15" customHeight="1" x14ac:dyDescent="0.2">
      <c r="A19" s="3" t="s">
        <v>120</v>
      </c>
      <c r="B19" s="4">
        <f>SUM(B20:B25)</f>
        <v>6</v>
      </c>
      <c r="C19" s="4">
        <f>SUM(C20:C25)</f>
        <v>1</v>
      </c>
      <c r="D19" s="4">
        <f>SUM(D20:D25)</f>
        <v>2</v>
      </c>
      <c r="E19" s="4">
        <f>SUM(E20:E25)</f>
        <v>5</v>
      </c>
      <c r="F19" s="4">
        <v>120</v>
      </c>
      <c r="G19" s="4">
        <v>25</v>
      </c>
      <c r="H19" s="4">
        <v>25</v>
      </c>
      <c r="I19" s="4">
        <v>110</v>
      </c>
      <c r="J19" s="4">
        <v>135</v>
      </c>
      <c r="K19" s="4">
        <v>25</v>
      </c>
      <c r="L19" s="4">
        <v>25</v>
      </c>
      <c r="M19" s="4">
        <v>125</v>
      </c>
    </row>
    <row r="20" spans="1:13" ht="15" customHeight="1" x14ac:dyDescent="0.2">
      <c r="A20" s="5" t="s">
        <v>513</v>
      </c>
      <c r="B20" s="4">
        <v>1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2">
      <c r="A21" s="13" t="s">
        <v>266</v>
      </c>
      <c r="B21" s="4">
        <v>1</v>
      </c>
      <c r="C21" s="4"/>
      <c r="D21" s="4">
        <v>1</v>
      </c>
      <c r="E21" s="4">
        <v>1</v>
      </c>
      <c r="F21" s="4"/>
      <c r="G21" s="4"/>
      <c r="H21" s="4"/>
      <c r="I21" s="4"/>
      <c r="J21" s="4"/>
      <c r="K21" s="4"/>
      <c r="L21" s="4"/>
      <c r="M21" s="4"/>
    </row>
    <row r="22" spans="1:13" ht="15" customHeight="1" x14ac:dyDescent="0.2">
      <c r="A22" s="5" t="s">
        <v>112</v>
      </c>
      <c r="B22" s="4">
        <v>1</v>
      </c>
      <c r="C22" s="4">
        <v>1</v>
      </c>
      <c r="D22" s="4">
        <v>1</v>
      </c>
      <c r="E22" s="4">
        <v>1</v>
      </c>
      <c r="F22" s="4"/>
      <c r="G22" s="4"/>
      <c r="H22" s="4"/>
      <c r="I22" s="4"/>
      <c r="J22" s="4"/>
      <c r="K22" s="4"/>
      <c r="L22" s="4"/>
      <c r="M22" s="4"/>
    </row>
    <row r="23" spans="1:13" ht="15" customHeight="1" x14ac:dyDescent="0.2">
      <c r="A23" s="5" t="s">
        <v>516</v>
      </c>
      <c r="B23" s="2">
        <v>1</v>
      </c>
      <c r="E23" s="2">
        <v>1</v>
      </c>
      <c r="F23" s="4"/>
      <c r="G23" s="4"/>
      <c r="H23" s="4"/>
      <c r="I23" s="4"/>
      <c r="J23" s="4"/>
      <c r="K23" s="4"/>
      <c r="L23" s="4"/>
      <c r="M23" s="4"/>
    </row>
    <row r="24" spans="1:13" ht="15" customHeight="1" x14ac:dyDescent="0.2">
      <c r="A24" s="5" t="s">
        <v>517</v>
      </c>
      <c r="B24" s="4">
        <v>1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</row>
    <row r="25" spans="1:13" ht="15" customHeight="1" x14ac:dyDescent="0.2">
      <c r="A25" s="5" t="s">
        <v>518</v>
      </c>
      <c r="B25" s="4"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 x14ac:dyDescent="0.2">
      <c r="A26" s="8" t="s">
        <v>13</v>
      </c>
      <c r="B26" s="9"/>
      <c r="C26" s="10">
        <f>+C19/B19</f>
        <v>0.16666666666666666</v>
      </c>
      <c r="D26" s="10">
        <f>+D19/B19</f>
        <v>0.33333333333333331</v>
      </c>
      <c r="E26" s="10">
        <f>+E19/B19</f>
        <v>0.83333333333333337</v>
      </c>
      <c r="F26" s="9"/>
      <c r="G26" s="10">
        <f>(G19/F19)*0.3</f>
        <v>6.25E-2</v>
      </c>
      <c r="H26" s="10">
        <f>(H19/F19)*0.3</f>
        <v>6.25E-2</v>
      </c>
      <c r="I26" s="10">
        <f>+(I19/F19)*0.3</f>
        <v>0.27499999999999997</v>
      </c>
      <c r="J26" s="9"/>
      <c r="K26" s="10">
        <f>+(K19/J19)*0.5</f>
        <v>9.2592592592592587E-2</v>
      </c>
      <c r="L26" s="10">
        <f>+(L19/J19)*0.5</f>
        <v>9.2592592592592587E-2</v>
      </c>
      <c r="M26" s="10">
        <f>+(M19/J19)*0.5</f>
        <v>0.46296296296296297</v>
      </c>
    </row>
    <row r="27" spans="1:13" ht="15" customHeight="1" x14ac:dyDescent="0.2">
      <c r="A27" s="3" t="s">
        <v>121</v>
      </c>
      <c r="B27" s="4">
        <f>SUM(B28:B38)</f>
        <v>12</v>
      </c>
      <c r="C27" s="4">
        <f>SUM(C28:C38)</f>
        <v>2</v>
      </c>
      <c r="D27" s="4">
        <f>SUM(D28:D38)</f>
        <v>2</v>
      </c>
      <c r="E27" s="4">
        <f>SUM(E28:E38)</f>
        <v>11</v>
      </c>
      <c r="F27" s="4">
        <v>580</v>
      </c>
      <c r="G27" s="4">
        <v>85</v>
      </c>
      <c r="H27" s="4">
        <v>110</v>
      </c>
      <c r="I27" s="4">
        <v>375</v>
      </c>
      <c r="J27" s="4">
        <v>590</v>
      </c>
      <c r="K27" s="4">
        <v>85</v>
      </c>
      <c r="L27" s="4">
        <v>110</v>
      </c>
      <c r="M27" s="4">
        <v>385</v>
      </c>
    </row>
    <row r="28" spans="1:13" ht="15" customHeight="1" x14ac:dyDescent="0.2">
      <c r="A28" s="5" t="s">
        <v>179</v>
      </c>
      <c r="B28" s="4">
        <v>2</v>
      </c>
      <c r="C28" s="4">
        <v>1</v>
      </c>
      <c r="D28" s="4">
        <v>1</v>
      </c>
      <c r="E28" s="4">
        <v>2</v>
      </c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2">
      <c r="A29" s="13" t="s">
        <v>294</v>
      </c>
      <c r="B29" s="4">
        <v>1</v>
      </c>
      <c r="C29" s="4"/>
      <c r="D29" s="4"/>
      <c r="E29" s="4">
        <v>1</v>
      </c>
      <c r="F29" s="4"/>
      <c r="G29" s="4"/>
      <c r="H29" s="4"/>
      <c r="I29" s="4"/>
      <c r="J29" s="4"/>
      <c r="K29" s="4"/>
      <c r="L29" s="4"/>
      <c r="M29" s="4"/>
    </row>
    <row r="30" spans="1:13" ht="15" customHeight="1" x14ac:dyDescent="0.2">
      <c r="A30" s="30" t="s">
        <v>515</v>
      </c>
      <c r="B30" s="4">
        <v>1</v>
      </c>
      <c r="C30" s="4"/>
      <c r="D30" s="4"/>
      <c r="E30" s="4">
        <v>1</v>
      </c>
      <c r="F30" s="4"/>
      <c r="G30" s="4"/>
      <c r="H30" s="4"/>
      <c r="I30" s="4"/>
      <c r="J30" s="4"/>
      <c r="K30" s="4"/>
      <c r="L30" s="4"/>
      <c r="M30" s="4"/>
    </row>
    <row r="31" spans="1:13" ht="15" customHeight="1" x14ac:dyDescent="0.2">
      <c r="A31" s="5" t="s">
        <v>29</v>
      </c>
      <c r="B31" s="4">
        <v>1</v>
      </c>
      <c r="C31" s="4"/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</row>
    <row r="32" spans="1:13" ht="15" customHeight="1" x14ac:dyDescent="0.2">
      <c r="A32" s="5" t="s">
        <v>520</v>
      </c>
      <c r="B32" s="2">
        <v>1</v>
      </c>
      <c r="C32" s="2">
        <v>1</v>
      </c>
      <c r="D32" s="2">
        <v>1</v>
      </c>
      <c r="E32" s="2">
        <v>1</v>
      </c>
      <c r="F32" s="4"/>
      <c r="G32" s="4"/>
      <c r="H32" s="4"/>
      <c r="I32" s="4"/>
      <c r="J32" s="4"/>
      <c r="K32" s="4"/>
      <c r="L32" s="4"/>
      <c r="M32" s="4"/>
    </row>
    <row r="33" spans="1:13" ht="15" customHeight="1" x14ac:dyDescent="0.2">
      <c r="A33" s="5" t="s">
        <v>519</v>
      </c>
      <c r="B33" s="2">
        <v>1</v>
      </c>
      <c r="E33" s="2">
        <v>1</v>
      </c>
      <c r="F33" s="4"/>
      <c r="G33" s="4"/>
      <c r="H33" s="4"/>
      <c r="I33" s="4"/>
      <c r="J33" s="4"/>
      <c r="K33" s="4"/>
      <c r="L33" s="4"/>
      <c r="M33" s="4"/>
    </row>
    <row r="34" spans="1:13" ht="15" customHeight="1" x14ac:dyDescent="0.2">
      <c r="A34" s="30" t="s">
        <v>383</v>
      </c>
      <c r="B34" s="4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 x14ac:dyDescent="0.2">
      <c r="A35" s="13" t="s">
        <v>249</v>
      </c>
      <c r="B35" s="4">
        <v>1</v>
      </c>
      <c r="C35" s="4"/>
      <c r="D35" s="4"/>
      <c r="E35" s="4">
        <v>1</v>
      </c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">
      <c r="A36" s="30" t="s">
        <v>514</v>
      </c>
      <c r="B36" s="4">
        <v>1</v>
      </c>
      <c r="C36" s="4"/>
      <c r="D36" s="4"/>
      <c r="E36" s="4">
        <v>1</v>
      </c>
      <c r="F36" s="4"/>
      <c r="G36" s="4"/>
      <c r="H36" s="4"/>
      <c r="I36" s="4"/>
      <c r="J36" s="4"/>
      <c r="K36" s="4"/>
      <c r="L36" s="4"/>
      <c r="M36" s="4"/>
    </row>
    <row r="37" spans="1:13" ht="15" customHeight="1" x14ac:dyDescent="0.2">
      <c r="A37" s="13" t="s">
        <v>248</v>
      </c>
      <c r="B37" s="4">
        <v>1</v>
      </c>
      <c r="C37" s="4"/>
      <c r="D37" s="4"/>
      <c r="E37" s="4">
        <v>1</v>
      </c>
      <c r="F37" s="4"/>
      <c r="G37" s="4"/>
      <c r="H37" s="4"/>
      <c r="I37" s="4"/>
      <c r="J37" s="4"/>
      <c r="K37" s="4"/>
      <c r="L37" s="4"/>
      <c r="M37" s="4"/>
    </row>
    <row r="38" spans="1:13" ht="15" customHeight="1" x14ac:dyDescent="0.2">
      <c r="A38" s="30" t="s">
        <v>384</v>
      </c>
      <c r="B38" s="4">
        <v>1</v>
      </c>
      <c r="C38" s="4"/>
      <c r="D38" s="4"/>
      <c r="E38" s="4">
        <v>1</v>
      </c>
      <c r="F38" s="4"/>
      <c r="G38" s="4"/>
      <c r="H38" s="4"/>
      <c r="I38" s="4"/>
      <c r="J38" s="4"/>
      <c r="K38" s="4"/>
      <c r="L38" s="4"/>
      <c r="M38" s="4"/>
    </row>
    <row r="39" spans="1:13" ht="15" customHeight="1" x14ac:dyDescent="0.2">
      <c r="A39" s="8" t="s">
        <v>13</v>
      </c>
      <c r="B39" s="9"/>
      <c r="C39" s="10">
        <f>+C27/B27</f>
        <v>0.16666666666666666</v>
      </c>
      <c r="D39" s="10">
        <f>+D27/B27</f>
        <v>0.16666666666666666</v>
      </c>
      <c r="E39" s="10">
        <f>+E27/B27</f>
        <v>0.91666666666666663</v>
      </c>
      <c r="F39" s="9"/>
      <c r="G39" s="10">
        <f>(G27/F27)*0.3</f>
        <v>4.3965517241379308E-2</v>
      </c>
      <c r="H39" s="10">
        <f>(H27/F27)*0.3</f>
        <v>5.6896551724137927E-2</v>
      </c>
      <c r="I39" s="10">
        <f>+(I27/F27)*0.3</f>
        <v>0.19396551724137931</v>
      </c>
      <c r="J39" s="9"/>
      <c r="K39" s="10">
        <f>+(K27/J27)*0.5</f>
        <v>7.2033898305084748E-2</v>
      </c>
      <c r="L39" s="10">
        <f>+(L27/J27)*0.5</f>
        <v>9.3220338983050849E-2</v>
      </c>
      <c r="M39" s="10">
        <f>+(M27/J27)*0.5</f>
        <v>0.32627118644067798</v>
      </c>
    </row>
    <row r="40" spans="1:13" s="35" customFormat="1" ht="15" customHeight="1" x14ac:dyDescent="0.2">
      <c r="A40" s="6" t="s">
        <v>143</v>
      </c>
      <c r="B40" s="35">
        <f>SUM(B41:B41)</f>
        <v>1</v>
      </c>
      <c r="C40" s="35">
        <f>SUM(C41:C41)</f>
        <v>1</v>
      </c>
      <c r="D40" s="35">
        <f>SUM(D41:D41)</f>
        <v>1</v>
      </c>
      <c r="E40" s="35">
        <f>SUM(E41:E41)</f>
        <v>1</v>
      </c>
      <c r="F40" s="35">
        <v>3445</v>
      </c>
      <c r="G40" s="35">
        <v>480</v>
      </c>
      <c r="H40" s="35">
        <v>570</v>
      </c>
      <c r="I40" s="35">
        <v>1915</v>
      </c>
      <c r="J40" s="35">
        <v>875</v>
      </c>
      <c r="K40" s="35">
        <v>200</v>
      </c>
      <c r="L40" s="35">
        <v>239</v>
      </c>
      <c r="M40" s="35">
        <v>580</v>
      </c>
    </row>
    <row r="41" spans="1:13" s="35" customFormat="1" ht="15" customHeight="1" x14ac:dyDescent="0.2">
      <c r="A41" s="30" t="s">
        <v>463</v>
      </c>
      <c r="B41" s="35">
        <v>1</v>
      </c>
      <c r="C41" s="35">
        <v>1</v>
      </c>
      <c r="D41" s="35">
        <v>1</v>
      </c>
      <c r="E41" s="35">
        <v>1</v>
      </c>
    </row>
    <row r="42" spans="1:13" s="35" customFormat="1" ht="15" customHeight="1" x14ac:dyDescent="0.2">
      <c r="A42" s="8" t="s">
        <v>13</v>
      </c>
      <c r="B42" s="43"/>
      <c r="C42" s="43">
        <f>+C40/B40</f>
        <v>1</v>
      </c>
      <c r="D42" s="43">
        <f>+D40/B40</f>
        <v>1</v>
      </c>
      <c r="E42" s="43">
        <f>+E40/B40</f>
        <v>1</v>
      </c>
      <c r="F42" s="43"/>
      <c r="G42" s="43">
        <f>+(G40/F40)*0.3</f>
        <v>4.1799709724238021E-2</v>
      </c>
      <c r="H42" s="43">
        <f>+(H40/F40)*0.3</f>
        <v>4.963715529753266E-2</v>
      </c>
      <c r="I42" s="43">
        <f>+(I40/F40)*0.3</f>
        <v>0.16676342525399129</v>
      </c>
      <c r="J42" s="43"/>
      <c r="K42" s="43">
        <f>+(K40/J40)*0.5</f>
        <v>0.11428571428571428</v>
      </c>
      <c r="L42" s="43">
        <f>+(L40/J40)*0.5</f>
        <v>0.13657142857142857</v>
      </c>
      <c r="M42" s="43">
        <f>+(M40/J40)*0.5</f>
        <v>0.33142857142857141</v>
      </c>
    </row>
    <row r="43" spans="1:13" ht="15" customHeight="1" x14ac:dyDescent="0.2">
      <c r="A43" s="3" t="s">
        <v>122</v>
      </c>
      <c r="B43" s="4">
        <f>SUM(B44:B46)</f>
        <v>43</v>
      </c>
      <c r="C43" s="4">
        <f>SUM(C44:C46)</f>
        <v>8</v>
      </c>
      <c r="D43" s="4">
        <f>SUM(D44:D46)</f>
        <v>8</v>
      </c>
      <c r="E43" s="4">
        <f>SUM(E44:E46)</f>
        <v>42</v>
      </c>
      <c r="F43" s="4">
        <v>4685</v>
      </c>
      <c r="G43" s="4">
        <v>884</v>
      </c>
      <c r="H43" s="4">
        <v>1139</v>
      </c>
      <c r="I43" s="4">
        <v>4525</v>
      </c>
      <c r="J43" s="4">
        <v>5210</v>
      </c>
      <c r="K43" s="4">
        <v>899</v>
      </c>
      <c r="L43" s="4">
        <v>1189</v>
      </c>
      <c r="M43" s="4">
        <v>5050</v>
      </c>
    </row>
    <row r="44" spans="1:13" ht="15" customHeight="1" x14ac:dyDescent="0.2">
      <c r="A44" s="5" t="s">
        <v>113</v>
      </c>
      <c r="B44" s="4">
        <v>2</v>
      </c>
      <c r="C44" s="4">
        <v>1</v>
      </c>
      <c r="D44" s="4">
        <v>1</v>
      </c>
      <c r="E44" s="4">
        <v>2</v>
      </c>
      <c r="F44" s="4"/>
      <c r="G44" s="4"/>
      <c r="H44" s="4"/>
      <c r="I44" s="4"/>
      <c r="J44" s="4"/>
      <c r="K44" s="4"/>
      <c r="L44" s="4"/>
      <c r="M44" s="4"/>
    </row>
    <row r="45" spans="1:13" ht="15" customHeight="1" x14ac:dyDescent="0.2">
      <c r="A45" s="5" t="s">
        <v>32</v>
      </c>
      <c r="B45" s="4">
        <v>13</v>
      </c>
      <c r="C45" s="4">
        <v>1</v>
      </c>
      <c r="D45" s="4">
        <v>1</v>
      </c>
      <c r="E45" s="4">
        <v>13</v>
      </c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2">
      <c r="A46" s="5" t="s">
        <v>34</v>
      </c>
      <c r="B46" s="4">
        <v>28</v>
      </c>
      <c r="C46" s="4">
        <v>6</v>
      </c>
      <c r="D46" s="4">
        <v>6</v>
      </c>
      <c r="E46" s="4">
        <v>27</v>
      </c>
      <c r="F46" s="4"/>
      <c r="G46" s="4"/>
      <c r="H46" s="4"/>
      <c r="I46" s="4"/>
      <c r="J46" s="4"/>
      <c r="K46" s="4"/>
      <c r="L46" s="4"/>
      <c r="M46" s="4"/>
    </row>
    <row r="47" spans="1:13" ht="15" customHeight="1" x14ac:dyDescent="0.2">
      <c r="A47" s="8" t="s">
        <v>13</v>
      </c>
      <c r="B47" s="9"/>
      <c r="C47" s="10">
        <f>+C43/B43</f>
        <v>0.18604651162790697</v>
      </c>
      <c r="D47" s="10">
        <f>+D43/B43</f>
        <v>0.18604651162790697</v>
      </c>
      <c r="E47" s="10">
        <f>+E43/B43</f>
        <v>0.97674418604651159</v>
      </c>
      <c r="F47" s="9"/>
      <c r="G47" s="10">
        <f>(G43/F43)*0.3</f>
        <v>5.6606189967982924E-2</v>
      </c>
      <c r="H47" s="10">
        <f>(H43/F43)*0.3</f>
        <v>7.2934898612593377E-2</v>
      </c>
      <c r="I47" s="10">
        <f>+(I43/F43)*0.3</f>
        <v>0.28975453575240123</v>
      </c>
      <c r="J47" s="9"/>
      <c r="K47" s="10">
        <f>+(K43/J43)*0.5</f>
        <v>8.62763915547025E-2</v>
      </c>
      <c r="L47" s="10">
        <f>+(L43/J43)*0.5</f>
        <v>0.11410748560460653</v>
      </c>
      <c r="M47" s="10">
        <f>+(M43/J43)*0.5</f>
        <v>0.48464491362763917</v>
      </c>
    </row>
    <row r="48" spans="1:13" ht="15" customHeight="1" x14ac:dyDescent="0.2">
      <c r="A48" s="6" t="s">
        <v>123</v>
      </c>
      <c r="B48" s="2">
        <f>SUM(B49:B49)</f>
        <v>1</v>
      </c>
      <c r="C48" s="2">
        <f>SUM(C49:C49)</f>
        <v>0</v>
      </c>
      <c r="D48" s="2">
        <f>SUM(D49:D49)</f>
        <v>0</v>
      </c>
      <c r="E48" s="2">
        <f>SUM(E49:E49)</f>
        <v>1</v>
      </c>
      <c r="F48" s="2">
        <v>1050</v>
      </c>
      <c r="G48" s="2">
        <v>205</v>
      </c>
      <c r="H48" s="2">
        <v>260</v>
      </c>
      <c r="I48" s="2">
        <v>340</v>
      </c>
      <c r="J48" s="2">
        <v>1125</v>
      </c>
      <c r="K48" s="2">
        <v>220</v>
      </c>
      <c r="L48" s="2">
        <v>275</v>
      </c>
      <c r="M48" s="2">
        <v>375</v>
      </c>
    </row>
    <row r="49" spans="1:13" ht="15" customHeight="1" x14ac:dyDescent="0.2">
      <c r="A49" s="13" t="s">
        <v>253</v>
      </c>
      <c r="B49" s="2">
        <v>1</v>
      </c>
      <c r="E49" s="2">
        <v>1</v>
      </c>
    </row>
    <row r="50" spans="1:13" ht="15" customHeight="1" x14ac:dyDescent="0.2">
      <c r="A50" s="8" t="s">
        <v>13</v>
      </c>
      <c r="B50" s="11"/>
      <c r="C50" s="11">
        <f>+C48/B48</f>
        <v>0</v>
      </c>
      <c r="D50" s="11">
        <f>+D48/B48</f>
        <v>0</v>
      </c>
      <c r="E50" s="11">
        <f>+E48/B48</f>
        <v>1</v>
      </c>
      <c r="F50" s="11"/>
      <c r="G50" s="11">
        <f>+(G48/F48)*0.3</f>
        <v>5.8571428571428566E-2</v>
      </c>
      <c r="H50" s="11">
        <f>+(H48/F48)*0.3</f>
        <v>7.4285714285714288E-2</v>
      </c>
      <c r="I50" s="11">
        <f>+(I48/F48)*0.3</f>
        <v>9.7142857142857142E-2</v>
      </c>
      <c r="J50" s="11"/>
      <c r="K50" s="11">
        <f>+(K48/J48)*0.5</f>
        <v>9.7777777777777783E-2</v>
      </c>
      <c r="L50" s="11">
        <f>+(L48/J48)*0.5</f>
        <v>0.12222222222222222</v>
      </c>
      <c r="M50" s="11">
        <f>+(M48/J48)*0.5</f>
        <v>0.16666666666666666</v>
      </c>
    </row>
    <row r="51" spans="1:13" ht="15" customHeight="1" x14ac:dyDescent="0.2">
      <c r="A51" s="12" t="s">
        <v>89</v>
      </c>
      <c r="B51" s="4">
        <f>B52</f>
        <v>1</v>
      </c>
      <c r="C51" s="4">
        <f>C52</f>
        <v>0</v>
      </c>
      <c r="D51" s="4">
        <f>D52</f>
        <v>0</v>
      </c>
      <c r="E51" s="4">
        <f>E52</f>
        <v>1</v>
      </c>
      <c r="F51" s="4">
        <v>40</v>
      </c>
      <c r="G51" s="4">
        <v>0</v>
      </c>
      <c r="H51" s="4">
        <v>0</v>
      </c>
      <c r="I51" s="4">
        <v>20</v>
      </c>
      <c r="J51" s="4">
        <v>40</v>
      </c>
      <c r="K51" s="4">
        <v>0</v>
      </c>
      <c r="L51" s="4">
        <v>0</v>
      </c>
      <c r="M51" s="4">
        <v>20</v>
      </c>
    </row>
    <row r="52" spans="1:13" ht="15" customHeight="1" x14ac:dyDescent="0.2">
      <c r="A52" s="5" t="s">
        <v>114</v>
      </c>
      <c r="B52" s="4">
        <v>1</v>
      </c>
      <c r="C52" s="4"/>
      <c r="D52" s="4"/>
      <c r="E52" s="4">
        <v>1</v>
      </c>
      <c r="F52" s="4"/>
      <c r="G52" s="4"/>
      <c r="H52" s="4"/>
      <c r="I52" s="4"/>
      <c r="J52" s="4"/>
      <c r="K52" s="4"/>
      <c r="L52" s="4"/>
      <c r="M52" s="4"/>
    </row>
    <row r="53" spans="1:13" ht="15" customHeight="1" x14ac:dyDescent="0.2">
      <c r="A53" s="8" t="s">
        <v>13</v>
      </c>
      <c r="B53" s="10"/>
      <c r="C53" s="10">
        <f>+C51/B51</f>
        <v>0</v>
      </c>
      <c r="D53" s="10">
        <f>+D51/B51</f>
        <v>0</v>
      </c>
      <c r="E53" s="10">
        <f>+E51/B51</f>
        <v>1</v>
      </c>
      <c r="F53" s="10"/>
      <c r="G53" s="10">
        <f>+(G51/F51)*0.3</f>
        <v>0</v>
      </c>
      <c r="H53" s="10">
        <f>+(H51/F51)*0.3</f>
        <v>0</v>
      </c>
      <c r="I53" s="10">
        <f>+(I51/F51)*0.3</f>
        <v>0.15</v>
      </c>
      <c r="J53" s="10"/>
      <c r="K53" s="10">
        <f>+(K51/J51)*0.5</f>
        <v>0</v>
      </c>
      <c r="L53" s="24">
        <f>+(L51/J51)*0.5</f>
        <v>0</v>
      </c>
      <c r="M53" s="10">
        <f>+(M51/J51)*0.5</f>
        <v>0.25</v>
      </c>
    </row>
    <row r="54" spans="1:13" ht="15" customHeight="1" x14ac:dyDescent="0.2">
      <c r="A54" s="1" t="s">
        <v>12</v>
      </c>
      <c r="B54" s="4">
        <f>+B7+B12+B16+B19+B27+B43+B48+B51+B40</f>
        <v>72</v>
      </c>
      <c r="C54" s="4">
        <f t="shared" ref="C54:M54" si="0">+C7+C12+C16+C19+C27+C43+C48+C51+C40</f>
        <v>14</v>
      </c>
      <c r="D54" s="4">
        <f t="shared" si="0"/>
        <v>16</v>
      </c>
      <c r="E54" s="4">
        <f t="shared" si="0"/>
        <v>68</v>
      </c>
      <c r="F54" s="4">
        <f t="shared" si="0"/>
        <v>12265</v>
      </c>
      <c r="G54" s="4">
        <f t="shared" si="0"/>
        <v>2204</v>
      </c>
      <c r="H54" s="4">
        <f t="shared" si="0"/>
        <v>2691</v>
      </c>
      <c r="I54" s="4">
        <f t="shared" si="0"/>
        <v>9325</v>
      </c>
      <c r="J54" s="4">
        <f t="shared" si="0"/>
        <v>9904</v>
      </c>
      <c r="K54" s="4">
        <f t="shared" si="0"/>
        <v>1748</v>
      </c>
      <c r="L54" s="4">
        <f t="shared" si="0"/>
        <v>2215</v>
      </c>
      <c r="M54" s="4">
        <f t="shared" si="0"/>
        <v>8234</v>
      </c>
    </row>
    <row r="55" spans="1:13" ht="15" customHeight="1" x14ac:dyDescent="0.2">
      <c r="A55" s="8" t="s">
        <v>13</v>
      </c>
      <c r="B55" s="11"/>
      <c r="C55" s="11">
        <f>+C54/B54</f>
        <v>0.19444444444444445</v>
      </c>
      <c r="D55" s="11">
        <f>+D54/B54</f>
        <v>0.22222222222222221</v>
      </c>
      <c r="E55" s="11">
        <f>+E54/B54</f>
        <v>0.94444444444444442</v>
      </c>
      <c r="F55" s="11"/>
      <c r="G55" s="11">
        <f>+(G54/F54)*0.3</f>
        <v>5.3909498573175701E-2</v>
      </c>
      <c r="H55" s="11">
        <f>+(H54/F54)*0.3</f>
        <v>6.5821443130860177E-2</v>
      </c>
      <c r="I55" s="11">
        <f>+(I54/F54)*0.3</f>
        <v>0.2280880554423155</v>
      </c>
      <c r="J55" s="11"/>
      <c r="K55" s="11">
        <f>+(K54/J54)*0.5</f>
        <v>8.8247172859450732E-2</v>
      </c>
      <c r="L55" s="11">
        <f>+(L54/J54)*0.5</f>
        <v>0.11182350565428111</v>
      </c>
      <c r="M55" s="11">
        <f>+(M54/J54)*0.5</f>
        <v>0.41569063004846529</v>
      </c>
    </row>
    <row r="57" spans="1:13" ht="15" customHeight="1" x14ac:dyDescent="0.2">
      <c r="A57" s="1" t="s">
        <v>14</v>
      </c>
      <c r="B57" s="1" t="s">
        <v>3</v>
      </c>
      <c r="C57" s="1" t="s">
        <v>56</v>
      </c>
      <c r="D57" s="1" t="s">
        <v>4</v>
      </c>
    </row>
    <row r="59" spans="1:13" ht="15" customHeight="1" x14ac:dyDescent="0.2">
      <c r="A59" s="2" t="s">
        <v>25</v>
      </c>
      <c r="B59" s="7">
        <f>+G55</f>
        <v>5.3909498573175701E-2</v>
      </c>
      <c r="C59" s="7">
        <f>+H55</f>
        <v>6.5821443130860177E-2</v>
      </c>
      <c r="D59" s="7">
        <f>+I55</f>
        <v>0.2280880554423155</v>
      </c>
    </row>
    <row r="60" spans="1:13" ht="15" customHeight="1" x14ac:dyDescent="0.2">
      <c r="A60" s="2" t="s">
        <v>36</v>
      </c>
      <c r="B60" s="7">
        <f>+K55</f>
        <v>8.8247172859450732E-2</v>
      </c>
      <c r="C60" s="7">
        <f>+L55</f>
        <v>0.11182350565428111</v>
      </c>
      <c r="D60" s="7">
        <f>+M55</f>
        <v>0.41569063004846529</v>
      </c>
    </row>
    <row r="61" spans="1:13" ht="15" customHeight="1" x14ac:dyDescent="0.2">
      <c r="A61" s="2" t="s">
        <v>21</v>
      </c>
      <c r="B61" s="7">
        <v>3.5999999999999997E-2</v>
      </c>
      <c r="C61" s="7">
        <v>4.2799999999999998E-2</v>
      </c>
      <c r="D61" s="7">
        <v>0.18</v>
      </c>
    </row>
    <row r="62" spans="1:13" ht="15" customHeight="1" x14ac:dyDescent="0.2">
      <c r="A62" s="19" t="s">
        <v>12</v>
      </c>
      <c r="B62" s="11">
        <f>SUM(B59:B61)</f>
        <v>0.17815667143262645</v>
      </c>
      <c r="C62" s="11">
        <f>SUM(C59:C61)</f>
        <v>0.22044494878514129</v>
      </c>
      <c r="D62" s="11">
        <f>SUM(D59:D61)</f>
        <v>0.8237786854907807</v>
      </c>
    </row>
  </sheetData>
  <sortState ref="A48:M51">
    <sortCondition ref="A48:A51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scale="96" orientation="landscape" r:id="rId1"/>
  <headerFooter alignWithMargins="0">
    <oddHeader xml:space="preserve">&amp;C&amp;"Times New Roman,Bold"&amp;11AVAILABILITY ANALYSIS - 08/31/2016
</oddHeader>
    <oddFooter>&amp;RUpdated: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4" zoomScaleNormal="100" workbookViewId="0">
      <selection activeCell="D65" sqref="D65"/>
    </sheetView>
  </sheetViews>
  <sheetFormatPr defaultColWidth="9.33203125" defaultRowHeight="15" customHeight="1" x14ac:dyDescent="0.2"/>
  <cols>
    <col min="1" max="1" width="41.6640625" style="35" customWidth="1"/>
    <col min="2" max="2" width="9.83203125" style="35" bestFit="1" customWidth="1"/>
    <col min="3" max="3" width="10.1640625" style="35" customWidth="1"/>
    <col min="4" max="4" width="11" style="35" bestFit="1" customWidth="1"/>
    <col min="5" max="5" width="10.1640625" style="35" customWidth="1"/>
    <col min="6" max="6" width="8.33203125" style="35" customWidth="1"/>
    <col min="7" max="9" width="10.1640625" style="35" bestFit="1" customWidth="1"/>
    <col min="10" max="10" width="8.1640625" style="35" customWidth="1"/>
    <col min="11" max="13" width="10.1640625" style="35" bestFit="1" customWidth="1"/>
    <col min="14" max="16384" width="9.33203125" style="35"/>
  </cols>
  <sheetData>
    <row r="1" spans="1:13" ht="15" customHeight="1" x14ac:dyDescent="0.2">
      <c r="A1" s="63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">
      <c r="A2" s="62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15" customHeight="1" x14ac:dyDescent="0.2">
      <c r="B4" s="62" t="s">
        <v>11</v>
      </c>
      <c r="C4" s="62"/>
      <c r="D4" s="62"/>
      <c r="E4" s="62"/>
      <c r="F4" s="62" t="s">
        <v>10</v>
      </c>
      <c r="G4" s="62"/>
      <c r="H4" s="62"/>
      <c r="I4" s="62"/>
      <c r="J4" s="62"/>
      <c r="K4" s="62"/>
      <c r="L4" s="62"/>
      <c r="M4" s="62"/>
    </row>
    <row r="5" spans="1:13" ht="15" customHeight="1" x14ac:dyDescent="0.2">
      <c r="B5" s="62" t="s">
        <v>9</v>
      </c>
      <c r="C5" s="62"/>
      <c r="D5" s="62"/>
      <c r="E5" s="62"/>
      <c r="F5" s="62" t="s">
        <v>23</v>
      </c>
      <c r="G5" s="62"/>
      <c r="H5" s="62"/>
      <c r="I5" s="62"/>
      <c r="J5" s="62" t="s">
        <v>19</v>
      </c>
      <c r="K5" s="62"/>
      <c r="L5" s="62"/>
      <c r="M5" s="62"/>
    </row>
    <row r="6" spans="1:13" s="39" customFormat="1" ht="15" customHeight="1" x14ac:dyDescent="0.2">
      <c r="A6" s="38" t="s">
        <v>1</v>
      </c>
      <c r="B6" s="17" t="s">
        <v>8</v>
      </c>
      <c r="C6" s="17" t="s">
        <v>3</v>
      </c>
      <c r="D6" s="17" t="s">
        <v>56</v>
      </c>
      <c r="E6" s="17" t="s">
        <v>4</v>
      </c>
      <c r="F6" s="17" t="s">
        <v>8</v>
      </c>
      <c r="G6" s="17" t="s">
        <v>3</v>
      </c>
      <c r="H6" s="17" t="s">
        <v>56</v>
      </c>
      <c r="I6" s="17" t="s">
        <v>4</v>
      </c>
      <c r="J6" s="17" t="s">
        <v>8</v>
      </c>
      <c r="K6" s="17" t="s">
        <v>3</v>
      </c>
      <c r="L6" s="17" t="s">
        <v>56</v>
      </c>
      <c r="M6" s="17" t="s">
        <v>4</v>
      </c>
    </row>
    <row r="7" spans="1:13" ht="15" customHeight="1" x14ac:dyDescent="0.2">
      <c r="A7" s="3" t="s">
        <v>24</v>
      </c>
      <c r="B7" s="40">
        <f>SUM(B8:B9)</f>
        <v>3</v>
      </c>
      <c r="C7" s="40">
        <f>SUM(C8:C9)</f>
        <v>1</v>
      </c>
      <c r="D7" s="40">
        <f>SUM(D8:D9)</f>
        <v>1</v>
      </c>
      <c r="E7" s="40">
        <f>SUM(E8:E9)</f>
        <v>3</v>
      </c>
      <c r="F7" s="40">
        <v>1510</v>
      </c>
      <c r="G7" s="40">
        <v>285</v>
      </c>
      <c r="H7" s="40">
        <v>319</v>
      </c>
      <c r="I7" s="40">
        <v>1295</v>
      </c>
      <c r="J7" s="40">
        <v>1780</v>
      </c>
      <c r="K7" s="40">
        <v>300</v>
      </c>
      <c r="L7" s="40">
        <v>334</v>
      </c>
      <c r="M7" s="40">
        <v>1550</v>
      </c>
    </row>
    <row r="8" spans="1:13" ht="15" customHeight="1" x14ac:dyDescent="0.2">
      <c r="A8" s="30" t="s">
        <v>382</v>
      </c>
      <c r="B8" s="40">
        <v>1</v>
      </c>
      <c r="C8" s="40">
        <v>1</v>
      </c>
      <c r="D8" s="40">
        <v>1</v>
      </c>
      <c r="E8" s="40">
        <v>1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">
      <c r="A9" s="30" t="s">
        <v>86</v>
      </c>
      <c r="B9" s="40">
        <v>2</v>
      </c>
      <c r="C9" s="40"/>
      <c r="D9" s="40"/>
      <c r="E9" s="40">
        <v>2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">
      <c r="A10" s="8" t="s">
        <v>13</v>
      </c>
      <c r="B10" s="41"/>
      <c r="C10" s="42">
        <f>+C7/B7</f>
        <v>0.33333333333333331</v>
      </c>
      <c r="D10" s="42">
        <f>+D7/B7</f>
        <v>0.33333333333333331</v>
      </c>
      <c r="E10" s="42">
        <f>+E7/B7</f>
        <v>1</v>
      </c>
      <c r="F10" s="41"/>
      <c r="G10" s="42">
        <f>(G7/F7)*0.3</f>
        <v>5.6622516556291386E-2</v>
      </c>
      <c r="H10" s="42">
        <f>(H7/F7)*0.3</f>
        <v>6.337748344370861E-2</v>
      </c>
      <c r="I10" s="42">
        <f>+(I7/F7)*0.3</f>
        <v>0.25728476821192053</v>
      </c>
      <c r="J10" s="41"/>
      <c r="K10" s="42">
        <f>+(K7/J7)*0.2</f>
        <v>3.3707865168539325E-2</v>
      </c>
      <c r="L10" s="42">
        <f>+(L7/J7)*0.2</f>
        <v>3.7528089887640448E-2</v>
      </c>
      <c r="M10" s="42">
        <f>+(M7/J7)*0.2</f>
        <v>0.17415730337078653</v>
      </c>
    </row>
    <row r="11" spans="1:13" ht="15" customHeight="1" x14ac:dyDescent="0.2">
      <c r="A11" s="6" t="s">
        <v>120</v>
      </c>
      <c r="B11" s="35">
        <f>SUM(B12:B12)</f>
        <v>1</v>
      </c>
      <c r="C11" s="35">
        <f>SUM(C12:C12)</f>
        <v>0</v>
      </c>
      <c r="D11" s="35">
        <f>SUM(D12:D12)</f>
        <v>0</v>
      </c>
      <c r="E11" s="35">
        <f>SUM(E12:E12)</f>
        <v>0</v>
      </c>
      <c r="F11" s="35">
        <v>120</v>
      </c>
      <c r="G11" s="35">
        <v>25</v>
      </c>
      <c r="H11" s="35">
        <v>25</v>
      </c>
      <c r="I11" s="35">
        <v>110</v>
      </c>
      <c r="J11" s="35">
        <v>135</v>
      </c>
      <c r="K11" s="35">
        <v>25</v>
      </c>
      <c r="L11" s="35">
        <v>25</v>
      </c>
      <c r="M11" s="35">
        <v>125</v>
      </c>
    </row>
    <row r="12" spans="1:13" ht="15" customHeight="1" x14ac:dyDescent="0.2">
      <c r="A12" s="30" t="s">
        <v>90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">
      <c r="A13" s="8" t="s">
        <v>13</v>
      </c>
      <c r="B13" s="43"/>
      <c r="C13" s="43">
        <f>+C11/B11</f>
        <v>0</v>
      </c>
      <c r="D13" s="43">
        <f>+D11/B11</f>
        <v>0</v>
      </c>
      <c r="E13" s="43">
        <f>+E11/B11</f>
        <v>0</v>
      </c>
      <c r="F13" s="43"/>
      <c r="G13" s="43">
        <f>+(G11/F11)*0.3</f>
        <v>6.25E-2</v>
      </c>
      <c r="H13" s="43">
        <f>+(H11/F11)*0.3</f>
        <v>6.25E-2</v>
      </c>
      <c r="I13" s="43">
        <f>+(I11/F11)*0.3</f>
        <v>0.27499999999999997</v>
      </c>
      <c r="J13" s="43"/>
      <c r="K13" s="43">
        <f>+(K11/J11)*0.2</f>
        <v>3.7037037037037035E-2</v>
      </c>
      <c r="L13" s="43">
        <f>+(L11/J11)*0.2</f>
        <v>3.7037037037037035E-2</v>
      </c>
      <c r="M13" s="43">
        <f>+(M11/J11)*0.2</f>
        <v>0.1851851851851852</v>
      </c>
    </row>
    <row r="14" spans="1:13" ht="15" customHeight="1" x14ac:dyDescent="0.2">
      <c r="A14" s="3" t="s">
        <v>119</v>
      </c>
      <c r="B14" s="40">
        <f>SUM(B15:B17)</f>
        <v>3</v>
      </c>
      <c r="C14" s="40">
        <f>SUM(C15:C17)</f>
        <v>0</v>
      </c>
      <c r="D14" s="40">
        <f>SUM(D15:D17)</f>
        <v>0</v>
      </c>
      <c r="E14" s="40">
        <f>SUM(E15:E17)</f>
        <v>3</v>
      </c>
      <c r="F14" s="40">
        <v>65</v>
      </c>
      <c r="G14" s="40">
        <v>15</v>
      </c>
      <c r="H14" s="40">
        <v>19</v>
      </c>
      <c r="I14" s="40">
        <v>65</v>
      </c>
      <c r="J14" s="40">
        <v>69</v>
      </c>
      <c r="K14" s="40">
        <v>15</v>
      </c>
      <c r="L14" s="40">
        <v>19</v>
      </c>
      <c r="M14" s="40">
        <v>69</v>
      </c>
    </row>
    <row r="15" spans="1:13" ht="15" customHeight="1" x14ac:dyDescent="0.2">
      <c r="A15" s="30" t="s">
        <v>91</v>
      </c>
      <c r="B15" s="40">
        <v>1</v>
      </c>
      <c r="C15" s="40"/>
      <c r="D15" s="40"/>
      <c r="E15" s="40">
        <v>1</v>
      </c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">
      <c r="A16" s="30" t="s">
        <v>524</v>
      </c>
      <c r="B16" s="35">
        <v>1</v>
      </c>
      <c r="E16" s="35">
        <v>1</v>
      </c>
      <c r="F16" s="40"/>
      <c r="G16" s="40"/>
      <c r="H16" s="40"/>
      <c r="I16" s="40"/>
      <c r="J16" s="40"/>
      <c r="K16" s="40"/>
      <c r="L16" s="40"/>
      <c r="M16" s="40"/>
    </row>
    <row r="17" spans="1:13" ht="15" customHeight="1" x14ac:dyDescent="0.2">
      <c r="A17" s="30" t="s">
        <v>87</v>
      </c>
      <c r="B17" s="35">
        <v>1</v>
      </c>
      <c r="E17" s="35">
        <v>1</v>
      </c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">
      <c r="A18" s="8" t="s">
        <v>13</v>
      </c>
      <c r="B18" s="41"/>
      <c r="C18" s="42">
        <f>+C14/B14</f>
        <v>0</v>
      </c>
      <c r="D18" s="42">
        <f>+D14/B14</f>
        <v>0</v>
      </c>
      <c r="E18" s="42">
        <f>+E14/B14</f>
        <v>1</v>
      </c>
      <c r="F18" s="41"/>
      <c r="G18" s="42">
        <v>0</v>
      </c>
      <c r="H18" s="42">
        <v>0</v>
      </c>
      <c r="I18" s="42">
        <f>+(I14/F14)*0.3</f>
        <v>0.3</v>
      </c>
      <c r="J18" s="41"/>
      <c r="K18" s="42">
        <f>+(K14/J14)*0.5</f>
        <v>0.10869565217391304</v>
      </c>
      <c r="L18" s="42">
        <f>+(L14/J14)*0.5</f>
        <v>0.13768115942028986</v>
      </c>
      <c r="M18" s="42">
        <f>+(M14/J14)*0.5</f>
        <v>0.5</v>
      </c>
    </row>
    <row r="19" spans="1:13" ht="15" customHeight="1" x14ac:dyDescent="0.2">
      <c r="A19" s="6" t="s">
        <v>454</v>
      </c>
      <c r="B19" s="35">
        <f>SUM(B20:B20)</f>
        <v>1</v>
      </c>
      <c r="C19" s="35">
        <f>SUM(C20:C20)</f>
        <v>1</v>
      </c>
      <c r="D19" s="35">
        <f>SUM(D20:D20)</f>
        <v>1</v>
      </c>
      <c r="E19" s="35">
        <f>SUM(E20:E20)</f>
        <v>1</v>
      </c>
      <c r="F19" s="35">
        <v>3890</v>
      </c>
      <c r="G19" s="35">
        <v>1470</v>
      </c>
      <c r="H19" s="35">
        <v>1865</v>
      </c>
      <c r="I19" s="35">
        <v>2960</v>
      </c>
      <c r="J19" s="35">
        <v>4255</v>
      </c>
      <c r="K19" s="35">
        <v>1495</v>
      </c>
      <c r="L19" s="35">
        <v>1865</v>
      </c>
      <c r="M19" s="35">
        <v>3295</v>
      </c>
    </row>
    <row r="20" spans="1:13" ht="15" customHeight="1" x14ac:dyDescent="0.2">
      <c r="A20" s="30" t="s">
        <v>455</v>
      </c>
      <c r="B20" s="40">
        <v>1</v>
      </c>
      <c r="C20" s="40">
        <v>1</v>
      </c>
      <c r="D20" s="40">
        <v>1</v>
      </c>
      <c r="E20" s="40">
        <v>1</v>
      </c>
      <c r="F20" s="40"/>
      <c r="G20" s="40"/>
      <c r="H20" s="40"/>
      <c r="I20" s="40"/>
      <c r="J20" s="40"/>
      <c r="K20" s="40"/>
      <c r="L20" s="40"/>
      <c r="M20" s="40"/>
    </row>
    <row r="21" spans="1:13" ht="15" customHeight="1" x14ac:dyDescent="0.2">
      <c r="A21" s="8" t="s">
        <v>13</v>
      </c>
      <c r="B21" s="43"/>
      <c r="C21" s="43">
        <f>+C19/B19</f>
        <v>1</v>
      </c>
      <c r="D21" s="43">
        <f>+D19/B19</f>
        <v>1</v>
      </c>
      <c r="E21" s="43">
        <f>+E19/B19</f>
        <v>1</v>
      </c>
      <c r="F21" s="43"/>
      <c r="G21" s="43">
        <f>+(G19/F19)*0.3</f>
        <v>0.11336760925449871</v>
      </c>
      <c r="H21" s="43">
        <f>+(H19/F19)*0.3</f>
        <v>0.14383033419023136</v>
      </c>
      <c r="I21" s="43">
        <f>+(I19/F19)*0.3</f>
        <v>0.22827763496143957</v>
      </c>
      <c r="J21" s="43"/>
      <c r="K21" s="43">
        <f>+(K19/J19)*0.2</f>
        <v>7.0270270270270274E-2</v>
      </c>
      <c r="L21" s="43">
        <f>+(L19/J19)*0.2</f>
        <v>8.7661574618096372E-2</v>
      </c>
      <c r="M21" s="43">
        <f>+(M19/J19)*0.2</f>
        <v>0.15487661574618097</v>
      </c>
    </row>
    <row r="22" spans="1:13" ht="24" customHeight="1" x14ac:dyDescent="0.2">
      <c r="A22" s="34" t="s">
        <v>315</v>
      </c>
      <c r="B22" s="40">
        <f>SUM(B23:B24)</f>
        <v>2</v>
      </c>
      <c r="C22" s="40">
        <f t="shared" ref="C22:E22" si="0">SUM(C23:C24)</f>
        <v>0</v>
      </c>
      <c r="D22" s="40">
        <f t="shared" si="0"/>
        <v>0</v>
      </c>
      <c r="E22" s="40">
        <f t="shared" si="0"/>
        <v>2</v>
      </c>
      <c r="F22" s="40">
        <v>105</v>
      </c>
      <c r="G22" s="40">
        <v>35</v>
      </c>
      <c r="H22" s="40">
        <v>35</v>
      </c>
      <c r="I22" s="40">
        <v>45</v>
      </c>
      <c r="J22" s="40">
        <v>105</v>
      </c>
      <c r="K22" s="40">
        <v>35</v>
      </c>
      <c r="L22" s="40">
        <v>35</v>
      </c>
      <c r="M22" s="40">
        <v>45</v>
      </c>
    </row>
    <row r="23" spans="1:13" ht="15" customHeight="1" x14ac:dyDescent="0.2">
      <c r="A23" s="30" t="s">
        <v>388</v>
      </c>
      <c r="B23" s="40">
        <v>1</v>
      </c>
      <c r="C23" s="40"/>
      <c r="D23" s="40"/>
      <c r="E23" s="40">
        <v>1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">
      <c r="A24" s="30" t="s">
        <v>295</v>
      </c>
      <c r="B24" s="40">
        <v>1</v>
      </c>
      <c r="C24" s="40"/>
      <c r="D24" s="40"/>
      <c r="E24" s="40">
        <v>1</v>
      </c>
      <c r="F24" s="40"/>
      <c r="G24" s="40"/>
      <c r="H24" s="40"/>
      <c r="I24" s="40"/>
      <c r="J24" s="40"/>
      <c r="K24" s="40"/>
      <c r="L24" s="40"/>
      <c r="M24" s="40"/>
    </row>
    <row r="25" spans="1:13" ht="15" customHeight="1" x14ac:dyDescent="0.2">
      <c r="A25" s="8" t="s">
        <v>13</v>
      </c>
      <c r="B25" s="41"/>
      <c r="C25" s="42">
        <f>+C22/B22</f>
        <v>0</v>
      </c>
      <c r="D25" s="42">
        <f>+D22/B22</f>
        <v>0</v>
      </c>
      <c r="E25" s="42">
        <f>+E22/B22</f>
        <v>1</v>
      </c>
      <c r="F25" s="41"/>
      <c r="G25" s="42">
        <f>(G22/F22)*0.3</f>
        <v>9.9999999999999992E-2</v>
      </c>
      <c r="H25" s="42">
        <f>(H22/F22)*0.3</f>
        <v>9.9999999999999992E-2</v>
      </c>
      <c r="I25" s="42">
        <f>+(I22/F22)*0.3</f>
        <v>0.12857142857142856</v>
      </c>
      <c r="J25" s="41"/>
      <c r="K25" s="42">
        <f>+(K22/J22)*0.2</f>
        <v>6.6666666666666666E-2</v>
      </c>
      <c r="L25" s="42">
        <f>+(L22/J22)*0.2</f>
        <v>6.6666666666666666E-2</v>
      </c>
      <c r="M25" s="42">
        <f>+(M22/J22)*0.2</f>
        <v>8.5714285714285715E-2</v>
      </c>
    </row>
    <row r="26" spans="1:13" ht="15" customHeight="1" x14ac:dyDescent="0.2">
      <c r="A26" s="6" t="s">
        <v>139</v>
      </c>
      <c r="B26" s="35">
        <f>SUM(B27:B35)</f>
        <v>10</v>
      </c>
      <c r="C26" s="35">
        <f>SUM(C27:C35)</f>
        <v>1</v>
      </c>
      <c r="D26" s="35">
        <f>SUM(D27:D35)</f>
        <v>3</v>
      </c>
      <c r="E26" s="35">
        <f>SUM(E27:E35)</f>
        <v>7</v>
      </c>
      <c r="F26" s="35">
        <v>580</v>
      </c>
      <c r="G26" s="35">
        <v>85</v>
      </c>
      <c r="H26" s="35">
        <v>110</v>
      </c>
      <c r="I26" s="35">
        <v>375</v>
      </c>
      <c r="J26" s="35">
        <v>590</v>
      </c>
      <c r="K26" s="35">
        <v>85</v>
      </c>
      <c r="L26" s="35">
        <v>110</v>
      </c>
      <c r="M26" s="35">
        <v>385</v>
      </c>
    </row>
    <row r="27" spans="1:13" ht="15" customHeight="1" x14ac:dyDescent="0.2">
      <c r="A27" s="30" t="s">
        <v>458</v>
      </c>
      <c r="B27" s="40">
        <v>1</v>
      </c>
      <c r="C27" s="40">
        <v>1</v>
      </c>
      <c r="D27" s="40">
        <v>1</v>
      </c>
      <c r="E27" s="40">
        <v>0</v>
      </c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">
      <c r="A28" s="30" t="s">
        <v>525</v>
      </c>
      <c r="B28" s="40">
        <v>1</v>
      </c>
      <c r="C28" s="40"/>
      <c r="D28" s="40">
        <v>1</v>
      </c>
      <c r="E28" s="40">
        <v>1</v>
      </c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">
      <c r="A29" s="30" t="s">
        <v>526</v>
      </c>
      <c r="B29" s="40">
        <v>1</v>
      </c>
      <c r="C29" s="40"/>
      <c r="D29" s="40"/>
      <c r="E29" s="40">
        <v>1</v>
      </c>
      <c r="F29" s="40"/>
      <c r="G29" s="40"/>
      <c r="H29" s="40"/>
      <c r="I29" s="40"/>
      <c r="J29" s="40"/>
      <c r="K29" s="40"/>
      <c r="L29" s="40"/>
      <c r="M29" s="40"/>
    </row>
    <row r="30" spans="1:13" ht="15" customHeight="1" x14ac:dyDescent="0.2">
      <c r="A30" s="30" t="s">
        <v>389</v>
      </c>
      <c r="B30" s="40">
        <v>1</v>
      </c>
      <c r="C30" s="40"/>
      <c r="D30" s="40">
        <v>1</v>
      </c>
      <c r="E30" s="40">
        <v>1</v>
      </c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">
      <c r="A31" s="30" t="s">
        <v>390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">
      <c r="A32" s="30" t="s">
        <v>392</v>
      </c>
      <c r="B32" s="40">
        <v>1</v>
      </c>
      <c r="C32" s="40"/>
      <c r="D32" s="40"/>
      <c r="E32" s="40">
        <v>1</v>
      </c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">
      <c r="A33" s="30" t="s">
        <v>35</v>
      </c>
      <c r="B33" s="40">
        <v>2</v>
      </c>
      <c r="C33" s="40"/>
      <c r="D33" s="40"/>
      <c r="E33" s="40">
        <v>2</v>
      </c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">
      <c r="A34" s="30" t="s">
        <v>250</v>
      </c>
      <c r="B34" s="40">
        <v>1</v>
      </c>
      <c r="C34" s="40"/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">
      <c r="A35" s="30" t="s">
        <v>251</v>
      </c>
      <c r="B35" s="40">
        <v>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">
      <c r="A36" s="8" t="s">
        <v>13</v>
      </c>
      <c r="B36" s="43"/>
      <c r="C36" s="43">
        <f>+C26/B26</f>
        <v>0.1</v>
      </c>
      <c r="D36" s="43">
        <f>+D26/B26</f>
        <v>0.3</v>
      </c>
      <c r="E36" s="43">
        <f>+E26/B26</f>
        <v>0.7</v>
      </c>
      <c r="F36" s="43"/>
      <c r="G36" s="43">
        <f>+(G26/F26)*0.3</f>
        <v>4.3965517241379308E-2</v>
      </c>
      <c r="H36" s="43">
        <f>+(H26/F26)*0.3</f>
        <v>5.6896551724137927E-2</v>
      </c>
      <c r="I36" s="43">
        <f>+(I26/F26)*0.3</f>
        <v>0.19396551724137931</v>
      </c>
      <c r="J36" s="43"/>
      <c r="K36" s="43">
        <f>+(K26/J26)*0.2</f>
        <v>2.8813559322033902E-2</v>
      </c>
      <c r="L36" s="43">
        <f>+(L26/J26)*0.2</f>
        <v>3.7288135593220341E-2</v>
      </c>
      <c r="M36" s="43">
        <f>+(M26/J26)*0.2</f>
        <v>0.13050847457627121</v>
      </c>
    </row>
    <row r="37" spans="1:13" ht="15" customHeight="1" x14ac:dyDescent="0.2">
      <c r="A37" s="6" t="s">
        <v>430</v>
      </c>
      <c r="B37" s="35">
        <f>SUM(B38:B39)</f>
        <v>6</v>
      </c>
      <c r="C37" s="35">
        <f>SUM(C38:C39)</f>
        <v>2</v>
      </c>
      <c r="D37" s="35">
        <f>SUM(D38:D39)</f>
        <v>2</v>
      </c>
      <c r="E37" s="35">
        <f>SUM(E38:E39)</f>
        <v>6</v>
      </c>
      <c r="F37" s="35">
        <v>10005</v>
      </c>
      <c r="G37" s="35">
        <v>3115</v>
      </c>
      <c r="H37" s="35">
        <v>3249</v>
      </c>
      <c r="I37" s="35">
        <v>9860</v>
      </c>
      <c r="J37" s="35">
        <v>790</v>
      </c>
      <c r="K37" s="35">
        <v>205</v>
      </c>
      <c r="L37" s="35">
        <v>265</v>
      </c>
      <c r="M37" s="35">
        <v>790</v>
      </c>
    </row>
    <row r="38" spans="1:13" ht="15" customHeight="1" x14ac:dyDescent="0.2">
      <c r="A38" s="30" t="s">
        <v>523</v>
      </c>
      <c r="B38" s="35">
        <v>1</v>
      </c>
      <c r="E38" s="35">
        <v>1</v>
      </c>
    </row>
    <row r="39" spans="1:13" ht="15" customHeight="1" x14ac:dyDescent="0.2">
      <c r="A39" s="30" t="s">
        <v>459</v>
      </c>
      <c r="B39" s="40">
        <v>5</v>
      </c>
      <c r="C39" s="40">
        <v>2</v>
      </c>
      <c r="D39" s="40">
        <v>2</v>
      </c>
      <c r="E39" s="40">
        <v>5</v>
      </c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">
      <c r="A40" s="8" t="s">
        <v>13</v>
      </c>
      <c r="B40" s="43"/>
      <c r="C40" s="43">
        <f>+C37/B37</f>
        <v>0.33333333333333331</v>
      </c>
      <c r="D40" s="43">
        <f>+D37/B37</f>
        <v>0.33333333333333331</v>
      </c>
      <c r="E40" s="43">
        <f>+E37/B37</f>
        <v>1</v>
      </c>
      <c r="F40" s="43"/>
      <c r="G40" s="43">
        <f>+(G37/F37)*0.4</f>
        <v>0.12453773113443278</v>
      </c>
      <c r="H40" s="43">
        <f>+(H37/F37)*0.4</f>
        <v>0.12989505247376312</v>
      </c>
      <c r="I40" s="43">
        <f>+(I37/F37)*0.4</f>
        <v>0.39420289855072466</v>
      </c>
      <c r="J40" s="43"/>
      <c r="K40" s="43">
        <f>+(K37/J37)*0.4</f>
        <v>0.10379746835443038</v>
      </c>
      <c r="L40" s="43">
        <f>+(L37/J37)*0.4</f>
        <v>0.13417721518987344</v>
      </c>
      <c r="M40" s="43">
        <f>+(M37/J37)*0.4</f>
        <v>0.4</v>
      </c>
    </row>
    <row r="41" spans="1:13" ht="15" customHeight="1" x14ac:dyDescent="0.2">
      <c r="A41" s="12" t="s">
        <v>457</v>
      </c>
      <c r="B41" s="40">
        <f>SUM(B42:B42)</f>
        <v>1</v>
      </c>
      <c r="C41" s="40">
        <f>SUM(C42:C42)</f>
        <v>0</v>
      </c>
      <c r="D41" s="40">
        <f>SUM(D42:D42)</f>
        <v>0</v>
      </c>
      <c r="E41" s="40">
        <f>SUM(E42:E42)</f>
        <v>1</v>
      </c>
      <c r="F41" s="40">
        <v>1400</v>
      </c>
      <c r="G41" s="40">
        <v>250</v>
      </c>
      <c r="H41" s="40">
        <v>345</v>
      </c>
      <c r="I41" s="40">
        <v>1265</v>
      </c>
      <c r="J41" s="40">
        <v>1545</v>
      </c>
      <c r="K41" s="40">
        <v>265</v>
      </c>
      <c r="L41" s="40">
        <v>345</v>
      </c>
      <c r="M41" s="40">
        <v>1385</v>
      </c>
    </row>
    <row r="42" spans="1:13" ht="15" customHeight="1" x14ac:dyDescent="0.2">
      <c r="A42" s="30" t="s">
        <v>456</v>
      </c>
      <c r="B42" s="40">
        <v>1</v>
      </c>
      <c r="C42" s="40"/>
      <c r="D42" s="40"/>
      <c r="E42" s="40">
        <v>1</v>
      </c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">
      <c r="A43" s="8" t="s">
        <v>13</v>
      </c>
      <c r="B43" s="42"/>
      <c r="C43" s="42">
        <f>+C41/B41</f>
        <v>0</v>
      </c>
      <c r="D43" s="42">
        <f>+D41/B41</f>
        <v>0</v>
      </c>
      <c r="E43" s="42">
        <f>+E41/B41</f>
        <v>1</v>
      </c>
      <c r="F43" s="42"/>
      <c r="G43" s="42">
        <f>+(G41/F41)*0.3</f>
        <v>5.3571428571428568E-2</v>
      </c>
      <c r="H43" s="42">
        <f>+(H41/F41)*0.3</f>
        <v>7.3928571428571427E-2</v>
      </c>
      <c r="I43" s="42">
        <f>+(I41/F41)*0.3</f>
        <v>0.27107142857142857</v>
      </c>
      <c r="J43" s="42"/>
      <c r="K43" s="42">
        <f>+(K41/J41)*0.2</f>
        <v>3.4304207119741102E-2</v>
      </c>
      <c r="L43" s="42">
        <f>+(L41/J41)*0.2</f>
        <v>4.4660194174757285E-2</v>
      </c>
      <c r="M43" s="42">
        <f>+(M41/J41)*0.2</f>
        <v>0.17928802588996764</v>
      </c>
    </row>
    <row r="44" spans="1:13" ht="15" customHeight="1" x14ac:dyDescent="0.2">
      <c r="A44" s="12" t="s">
        <v>122</v>
      </c>
      <c r="B44" s="40">
        <f>SUM(B45:B45)</f>
        <v>5</v>
      </c>
      <c r="C44" s="40">
        <f>SUM(C45:C45)</f>
        <v>0</v>
      </c>
      <c r="D44" s="40">
        <f>SUM(D45:D45)</f>
        <v>0</v>
      </c>
      <c r="E44" s="40">
        <f>SUM(E45:E45)</f>
        <v>5</v>
      </c>
      <c r="F44" s="40">
        <v>4685</v>
      </c>
      <c r="G44" s="40">
        <v>884</v>
      </c>
      <c r="H44" s="40">
        <v>1139</v>
      </c>
      <c r="I44" s="40">
        <v>4525</v>
      </c>
      <c r="J44" s="40">
        <v>5210</v>
      </c>
      <c r="K44" s="40">
        <v>899</v>
      </c>
      <c r="L44" s="40">
        <v>1189</v>
      </c>
      <c r="M44" s="40">
        <v>5050</v>
      </c>
    </row>
    <row r="45" spans="1:13" ht="15" customHeight="1" x14ac:dyDescent="0.2">
      <c r="A45" s="30" t="s">
        <v>391</v>
      </c>
      <c r="B45" s="40">
        <v>5</v>
      </c>
      <c r="C45" s="40"/>
      <c r="D45" s="40"/>
      <c r="E45" s="40">
        <v>5</v>
      </c>
      <c r="F45" s="40"/>
      <c r="G45" s="40"/>
      <c r="H45" s="40"/>
      <c r="I45" s="40"/>
      <c r="J45" s="40"/>
      <c r="K45" s="40"/>
      <c r="L45" s="40"/>
      <c r="M45" s="40"/>
    </row>
    <row r="46" spans="1:13" ht="15" customHeight="1" x14ac:dyDescent="0.2">
      <c r="A46" s="8" t="s">
        <v>13</v>
      </c>
      <c r="B46" s="42"/>
      <c r="C46" s="42">
        <f>+C44/B44</f>
        <v>0</v>
      </c>
      <c r="D46" s="42">
        <f>+D44/B44</f>
        <v>0</v>
      </c>
      <c r="E46" s="42">
        <f>+E44/B44</f>
        <v>1</v>
      </c>
      <c r="F46" s="42"/>
      <c r="G46" s="42">
        <f>+(G44/F44)*0.3</f>
        <v>5.6606189967982924E-2</v>
      </c>
      <c r="H46" s="42">
        <f>+(H44/F44)*0.3</f>
        <v>7.2934898612593377E-2</v>
      </c>
      <c r="I46" s="42">
        <f>+(I44/F44)*0.3</f>
        <v>0.28975453575240123</v>
      </c>
      <c r="J46" s="42"/>
      <c r="K46" s="42">
        <f>+(K44/J44)*0.2</f>
        <v>3.4510556621881003E-2</v>
      </c>
      <c r="L46" s="42">
        <f>+(L44/J44)*0.2</f>
        <v>4.5642994241842615E-2</v>
      </c>
      <c r="M46" s="42">
        <f>+(M44/J44)*0.2</f>
        <v>0.19385796545105569</v>
      </c>
    </row>
    <row r="47" spans="1:13" ht="15" customHeight="1" x14ac:dyDescent="0.2">
      <c r="A47" s="12" t="s">
        <v>123</v>
      </c>
      <c r="B47" s="40">
        <f>SUM(B48:B55)</f>
        <v>9</v>
      </c>
      <c r="C47" s="40">
        <f>SUM(C48:C55)</f>
        <v>1</v>
      </c>
      <c r="D47" s="40">
        <f>SUM(D48:D55)</f>
        <v>1</v>
      </c>
      <c r="E47" s="40">
        <f>SUM(E48:E55)</f>
        <v>3</v>
      </c>
      <c r="F47" s="40">
        <v>1050</v>
      </c>
      <c r="G47" s="40">
        <v>205</v>
      </c>
      <c r="H47" s="40">
        <v>260</v>
      </c>
      <c r="I47" s="40">
        <v>340</v>
      </c>
      <c r="J47" s="40">
        <v>1125</v>
      </c>
      <c r="K47" s="40">
        <v>220</v>
      </c>
      <c r="L47" s="40">
        <v>275</v>
      </c>
      <c r="M47" s="40">
        <v>375</v>
      </c>
    </row>
    <row r="48" spans="1:13" ht="15" customHeight="1" x14ac:dyDescent="0.2">
      <c r="A48" s="30" t="s">
        <v>521</v>
      </c>
      <c r="B48" s="40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5" customHeight="1" x14ac:dyDescent="0.2">
      <c r="A49" s="30" t="s">
        <v>331</v>
      </c>
      <c r="B49" s="40">
        <v>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5" customHeight="1" x14ac:dyDescent="0.2">
      <c r="A50" s="30" t="s">
        <v>385</v>
      </c>
      <c r="B50" s="40">
        <v>1</v>
      </c>
      <c r="C50" s="40"/>
      <c r="D50" s="40"/>
      <c r="E50" s="40">
        <v>1</v>
      </c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">
      <c r="A51" s="30" t="s">
        <v>386</v>
      </c>
      <c r="B51" s="40">
        <v>1</v>
      </c>
      <c r="C51" s="40"/>
      <c r="D51" s="40"/>
      <c r="E51" s="40">
        <v>1</v>
      </c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">
      <c r="A52" s="30" t="s">
        <v>387</v>
      </c>
      <c r="B52" s="40">
        <v>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">
      <c r="A53" s="30" t="s">
        <v>522</v>
      </c>
      <c r="B53" s="40">
        <v>1</v>
      </c>
      <c r="C53" s="40">
        <v>1</v>
      </c>
      <c r="D53" s="40">
        <v>1</v>
      </c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">
      <c r="A54" s="30" t="s">
        <v>92</v>
      </c>
      <c r="B54" s="40">
        <v>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">
      <c r="A55" s="30" t="s">
        <v>296</v>
      </c>
      <c r="B55" s="40">
        <v>1</v>
      </c>
      <c r="C55" s="40"/>
      <c r="D55" s="40"/>
      <c r="E55" s="40">
        <v>1</v>
      </c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">
      <c r="A56" s="8" t="s">
        <v>13</v>
      </c>
      <c r="B56" s="42"/>
      <c r="C56" s="42">
        <f>+C47/B47</f>
        <v>0.1111111111111111</v>
      </c>
      <c r="D56" s="42">
        <f>+D47/B47</f>
        <v>0.1111111111111111</v>
      </c>
      <c r="E56" s="42">
        <f>+E47/B47</f>
        <v>0.33333333333333331</v>
      </c>
      <c r="F56" s="42"/>
      <c r="G56" s="42">
        <f>+(G47/F47)*0.3</f>
        <v>5.8571428571428566E-2</v>
      </c>
      <c r="H56" s="42">
        <f>+(H47/F47)*0.3</f>
        <v>7.4285714285714288E-2</v>
      </c>
      <c r="I56" s="42">
        <f>+(I47/F47)*0.3</f>
        <v>9.7142857142857142E-2</v>
      </c>
      <c r="J56" s="42"/>
      <c r="K56" s="42">
        <f>+(K47/J47)*0.2</f>
        <v>3.9111111111111117E-2</v>
      </c>
      <c r="L56" s="42">
        <f>+(L47/J47)*0.2</f>
        <v>4.8888888888888891E-2</v>
      </c>
      <c r="M56" s="42">
        <f>+(M47/J47)*0.2</f>
        <v>6.6666666666666666E-2</v>
      </c>
    </row>
    <row r="57" spans="1:13" ht="15" customHeight="1" x14ac:dyDescent="0.2">
      <c r="A57" s="38" t="s">
        <v>12</v>
      </c>
      <c r="B57" s="40">
        <f>B47+B44+B41+B37+B26+B22+B19+B14+B11+B7</f>
        <v>41</v>
      </c>
      <c r="C57" s="40">
        <f>+C47+C44+C41+C37+C26+C22+C19+C14+C11+C7</f>
        <v>6</v>
      </c>
      <c r="D57" s="40">
        <f>+D47+D44+D41+D37+D26+D22+D19+D14+D11+D7</f>
        <v>8</v>
      </c>
      <c r="E57" s="40">
        <f>+E47+E44+E41+E37+E26+E22+E19+E14+E11+E7</f>
        <v>31</v>
      </c>
      <c r="F57" s="40">
        <f t="shared" ref="F57:M57" si="1">+F47+F44+F26+F22+F19+F14+F7</f>
        <v>11885</v>
      </c>
      <c r="G57" s="40">
        <f t="shared" si="1"/>
        <v>2979</v>
      </c>
      <c r="H57" s="40">
        <f t="shared" si="1"/>
        <v>3747</v>
      </c>
      <c r="I57" s="40">
        <f t="shared" si="1"/>
        <v>9605</v>
      </c>
      <c r="J57" s="40">
        <f t="shared" si="1"/>
        <v>13134</v>
      </c>
      <c r="K57" s="40">
        <f t="shared" si="1"/>
        <v>3049</v>
      </c>
      <c r="L57" s="40">
        <f t="shared" si="1"/>
        <v>3827</v>
      </c>
      <c r="M57" s="40">
        <f t="shared" si="1"/>
        <v>10769</v>
      </c>
    </row>
    <row r="58" spans="1:13" ht="15" customHeight="1" x14ac:dyDescent="0.2">
      <c r="A58" s="8" t="s">
        <v>13</v>
      </c>
      <c r="B58" s="43"/>
      <c r="C58" s="43">
        <f>+C57/B57</f>
        <v>0.14634146341463414</v>
      </c>
      <c r="D58" s="43">
        <f>+D57/B57</f>
        <v>0.1951219512195122</v>
      </c>
      <c r="E58" s="43">
        <f>+E57/B57</f>
        <v>0.75609756097560976</v>
      </c>
      <c r="F58" s="43"/>
      <c r="G58" s="43">
        <f>+(G57/F57)*0.3</f>
        <v>7.5195624737063524E-2</v>
      </c>
      <c r="H58" s="43">
        <f>+(H57/F57)*0.3</f>
        <v>9.4581405132519974E-2</v>
      </c>
      <c r="I58" s="43">
        <f>+(I57/F57)*0.3</f>
        <v>0.24244846445098861</v>
      </c>
      <c r="J58" s="43"/>
      <c r="K58" s="43">
        <f>+(K57/J57)*0.2</f>
        <v>4.6429115273336381E-2</v>
      </c>
      <c r="L58" s="43">
        <f>+(L57/J57)*0.2</f>
        <v>5.8276229633013557E-2</v>
      </c>
      <c r="M58" s="43">
        <f>+(M57/J57)*0.2</f>
        <v>0.16398659966499163</v>
      </c>
    </row>
    <row r="60" spans="1:13" ht="15" customHeight="1" x14ac:dyDescent="0.2">
      <c r="A60" s="38" t="s">
        <v>14</v>
      </c>
      <c r="B60" s="38" t="s">
        <v>3</v>
      </c>
      <c r="C60" s="38" t="s">
        <v>56</v>
      </c>
      <c r="D60" s="38" t="s">
        <v>4</v>
      </c>
    </row>
    <row r="61" spans="1:13" ht="15" customHeight="1" x14ac:dyDescent="0.2">
      <c r="A61" s="38"/>
      <c r="B61" s="38"/>
      <c r="C61" s="38"/>
      <c r="D61" s="38"/>
    </row>
    <row r="62" spans="1:13" ht="15" customHeight="1" x14ac:dyDescent="0.2">
      <c r="A62" s="35" t="s">
        <v>25</v>
      </c>
      <c r="B62" s="44">
        <f>+G58</f>
        <v>7.5195624737063524E-2</v>
      </c>
      <c r="C62" s="44">
        <f>+H58</f>
        <v>9.4581405132519974E-2</v>
      </c>
      <c r="D62" s="44">
        <f>+I58</f>
        <v>0.24244846445098861</v>
      </c>
    </row>
    <row r="63" spans="1:13" ht="15" customHeight="1" x14ac:dyDescent="0.2">
      <c r="A63" s="35" t="s">
        <v>93</v>
      </c>
      <c r="B63" s="44">
        <f>+K58</f>
        <v>4.6429115273336381E-2</v>
      </c>
      <c r="C63" s="44">
        <f>+L58</f>
        <v>5.8276229633013557E-2</v>
      </c>
      <c r="D63" s="44">
        <f>+M58</f>
        <v>0.16398659966499163</v>
      </c>
    </row>
    <row r="64" spans="1:13" ht="15" customHeight="1" x14ac:dyDescent="0.2">
      <c r="A64" s="35" t="s">
        <v>94</v>
      </c>
      <c r="B64" s="44">
        <v>7.3200000000000001E-2</v>
      </c>
      <c r="C64" s="44">
        <v>9.7600000000000006E-2</v>
      </c>
      <c r="D64" s="44">
        <v>0.378</v>
      </c>
    </row>
    <row r="65" spans="1:4" ht="15" customHeight="1" x14ac:dyDescent="0.2">
      <c r="A65" s="45" t="s">
        <v>12</v>
      </c>
      <c r="B65" s="43">
        <f>SUM(B62:B64)</f>
        <v>0.1948247400103999</v>
      </c>
      <c r="C65" s="43">
        <f>SUM(C62:C64)</f>
        <v>0.25045763476553357</v>
      </c>
      <c r="D65" s="43">
        <f>SUM(D62:D64)</f>
        <v>0.7844350641159803</v>
      </c>
    </row>
  </sheetData>
  <sortState ref="A8:M11">
    <sortCondition ref="A8:A11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scale="93" fitToHeight="0" orientation="landscape" r:id="rId1"/>
  <headerFooter alignWithMargins="0">
    <oddHeader xml:space="preserve">&amp;C&amp;"Times New Roman,Bold"AVAILABILITY ANALYSIS - 08/31/16
</oddHeader>
    <oddFooter>&amp;RUpdated: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Summary</vt:lpstr>
      <vt:lpstr>SrAd</vt:lpstr>
      <vt:lpstr>Res</vt:lpstr>
      <vt:lpstr>DM</vt:lpstr>
      <vt:lpstr>AP</vt:lpstr>
      <vt:lpstr>EP</vt:lpstr>
      <vt:lpstr>TC</vt:lpstr>
      <vt:lpstr>AC</vt:lpstr>
      <vt:lpstr>EC</vt:lpstr>
      <vt:lpstr>Cus</vt:lpstr>
      <vt:lpstr>SvMn</vt:lpstr>
      <vt:lpstr>AC!Print_Titles</vt:lpstr>
      <vt:lpstr>AP!Print_Titles</vt:lpstr>
      <vt:lpstr>Cus!Print_Titles</vt:lpstr>
      <vt:lpstr>DM!Print_Titles</vt:lpstr>
      <vt:lpstr>EC!Print_Titles</vt:lpstr>
      <vt:lpstr>EP!Print_Titles</vt:lpstr>
      <vt:lpstr>Res!Print_Titles</vt:lpstr>
      <vt:lpstr>SrAd!Print_Titles</vt:lpstr>
      <vt:lpstr>SvMn!Print_Titles</vt:lpstr>
      <vt:lpstr>TC!Print_Titles</vt:lpstr>
    </vt:vector>
  </TitlesOfParts>
  <Company>UAH / Microsoft MOLP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Laurel C. Long</cp:lastModifiedBy>
  <cp:lastPrinted>2016-10-07T18:45:21Z</cp:lastPrinted>
  <dcterms:created xsi:type="dcterms:W3CDTF">2002-02-20T15:49:54Z</dcterms:created>
  <dcterms:modified xsi:type="dcterms:W3CDTF">2016-10-07T18:46:17Z</dcterms:modified>
</cp:coreProperties>
</file>