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585" windowHeight="12675" tabRatio="909" activeTab="0"/>
  </bookViews>
  <sheets>
    <sheet name="ENG" sheetId="1" r:id="rId1"/>
    <sheet name="ENG2" sheetId="2" r:id="rId2"/>
    <sheet name="AE" sheetId="3" r:id="rId3"/>
    <sheet name="AE2" sheetId="4" r:id="rId4"/>
    <sheet name="CE" sheetId="5" r:id="rId5"/>
    <sheet name="CE2" sheetId="6" r:id="rId6"/>
    <sheet name="CHE" sheetId="7" r:id="rId7"/>
    <sheet name="CHE2" sheetId="8" r:id="rId8"/>
    <sheet name="__CubeCellValueConnInfo" sheetId="9" state="veryHidden" r:id="rId9"/>
    <sheet name="CPE" sheetId="10" r:id="rId10"/>
    <sheet name="CPE2" sheetId="11" r:id="rId11"/>
    <sheet name="EE" sheetId="12" r:id="rId12"/>
    <sheet name="EE2" sheetId="13" r:id="rId13"/>
    <sheet name="EM2" sheetId="14" r:id="rId14"/>
    <sheet name="ISE" sheetId="15" r:id="rId15"/>
    <sheet name="ISE2" sheetId="16" r:id="rId16"/>
    <sheet name="ME" sheetId="17" r:id="rId17"/>
    <sheet name="ME2" sheetId="18" r:id="rId18"/>
    <sheet name="OPE" sheetId="19" r:id="rId19"/>
    <sheet name="OPE2" sheetId="20" r:id="rId20"/>
    <sheet name="OR" sheetId="21" r:id="rId21"/>
    <sheet name="OR2" sheetId="22" r:id="rId22"/>
    <sheet name="OSE" sheetId="23" r:id="rId23"/>
    <sheet name="OSE2" sheetId="24" r:id="rId24"/>
    <sheet name="SWE" sheetId="25" r:id="rId25"/>
    <sheet name="SWE2" sheetId="26" r:id="rId26"/>
    <sheet name="UND&amp;PEN" sheetId="27" r:id="rId27"/>
    <sheet name="UND&amp;PEN2" sheetId="28" r:id="rId28"/>
  </sheets>
  <definedNames/>
  <calcPr fullCalcOnLoad="1"/>
</workbook>
</file>

<file path=xl/comments1.xml><?xml version="1.0" encoding="utf-8"?>
<comments xmlns="http://schemas.openxmlformats.org/spreadsheetml/2006/main">
  <authors>
    <author>Nathan</author>
  </authors>
  <commentList>
    <comment ref="B11" authorId="0">
      <text>
        <r>
          <rPr>
            <b/>
            <sz val="8"/>
            <rFont val="Tahoma"/>
            <family val="0"/>
          </rPr>
          <t>Nathan:</t>
        </r>
        <r>
          <rPr>
            <sz val="8"/>
            <rFont val="Tahoma"/>
            <family val="0"/>
          </rPr>
          <t xml:space="preserve">
Includes 1 Double Majors</t>
        </r>
      </text>
    </comment>
    <comment ref="B10" authorId="0">
      <text>
        <r>
          <rPr>
            <b/>
            <sz val="8"/>
            <rFont val="Tahoma"/>
            <family val="0"/>
          </rPr>
          <t>Nathan:</t>
        </r>
        <r>
          <rPr>
            <sz val="8"/>
            <rFont val="Tahoma"/>
            <family val="0"/>
          </rPr>
          <t xml:space="preserve">
Includes 2 Double Majors</t>
        </r>
      </text>
    </comment>
    <comment ref="B9" authorId="0">
      <text>
        <r>
          <rPr>
            <b/>
            <sz val="8"/>
            <rFont val="Tahoma"/>
            <family val="0"/>
          </rPr>
          <t>Nathan:</t>
        </r>
        <r>
          <rPr>
            <sz val="8"/>
            <rFont val="Tahoma"/>
            <family val="0"/>
          </rPr>
          <t xml:space="preserve">
Includes 4 Double Majors</t>
        </r>
      </text>
    </comment>
    <comment ref="B8" authorId="0">
      <text>
        <r>
          <rPr>
            <b/>
            <sz val="8"/>
            <rFont val="Tahoma"/>
            <family val="0"/>
          </rPr>
          <t>Nathan:</t>
        </r>
        <r>
          <rPr>
            <sz val="8"/>
            <rFont val="Tahoma"/>
            <family val="0"/>
          </rPr>
          <t xml:space="preserve">
Includes 1 Double Majors</t>
        </r>
      </text>
    </comment>
    <comment ref="B12" authorId="0">
      <text>
        <r>
          <rPr>
            <b/>
            <sz val="8"/>
            <rFont val="Tahoma"/>
            <family val="0"/>
          </rPr>
          <t>Nathan:</t>
        </r>
        <r>
          <rPr>
            <sz val="8"/>
            <rFont val="Tahoma"/>
            <family val="0"/>
          </rPr>
          <t xml:space="preserve">
Includes 1 Double Major</t>
        </r>
      </text>
    </comment>
  </commentList>
</comments>
</file>

<file path=xl/comments10.xml><?xml version="1.0" encoding="utf-8"?>
<comments xmlns="http://schemas.openxmlformats.org/spreadsheetml/2006/main">
  <authors>
    <author>Nathan</author>
  </authors>
  <commentList>
    <comment ref="N9" authorId="0">
      <text>
        <r>
          <rPr>
            <b/>
            <sz val="8"/>
            <rFont val="Tahoma"/>
            <family val="0"/>
          </rPr>
          <t>Nathan:</t>
        </r>
        <r>
          <rPr>
            <sz val="8"/>
            <rFont val="Tahoma"/>
            <family val="0"/>
          </rPr>
          <t xml:space="preserve">
Includes 1 double major</t>
        </r>
      </text>
    </comment>
    <comment ref="B8" authorId="0">
      <text>
        <r>
          <rPr>
            <b/>
            <sz val="8"/>
            <rFont val="Tahoma"/>
            <family val="0"/>
          </rPr>
          <t>Nathan:</t>
        </r>
        <r>
          <rPr>
            <sz val="8"/>
            <rFont val="Tahoma"/>
            <family val="0"/>
          </rPr>
          <t xml:space="preserve">
Includes 1 Double Major</t>
        </r>
      </text>
    </comment>
    <comment ref="B7" authorId="0">
      <text>
        <r>
          <rPr>
            <b/>
            <sz val="8"/>
            <rFont val="Tahoma"/>
            <family val="0"/>
          </rPr>
          <t>Nathan:</t>
        </r>
        <r>
          <rPr>
            <sz val="8"/>
            <rFont val="Tahoma"/>
            <family val="0"/>
          </rPr>
          <t xml:space="preserve">
Includes 1 Double Major</t>
        </r>
      </text>
    </comment>
    <comment ref="B6" authorId="0">
      <text>
        <r>
          <rPr>
            <b/>
            <sz val="8"/>
            <rFont val="Tahoma"/>
            <family val="0"/>
          </rPr>
          <t>Nathan:</t>
        </r>
        <r>
          <rPr>
            <sz val="8"/>
            <rFont val="Tahoma"/>
            <family val="0"/>
          </rPr>
          <t xml:space="preserve">
Includes 1 Double Major</t>
        </r>
      </text>
    </comment>
  </commentList>
</comments>
</file>

<file path=xl/comments12.xml><?xml version="1.0" encoding="utf-8"?>
<comments xmlns="http://schemas.openxmlformats.org/spreadsheetml/2006/main">
  <authors>
    <author>Nathan</author>
  </authors>
  <commentList>
    <comment ref="B8" authorId="0">
      <text>
        <r>
          <rPr>
            <b/>
            <sz val="8"/>
            <rFont val="Tahoma"/>
            <family val="0"/>
          </rPr>
          <t>Nathan:</t>
        </r>
        <r>
          <rPr>
            <sz val="8"/>
            <rFont val="Tahoma"/>
            <family val="0"/>
          </rPr>
          <t xml:space="preserve">
Includes 1 Double Major</t>
        </r>
      </text>
    </comment>
    <comment ref="B7" authorId="0">
      <text>
        <r>
          <rPr>
            <b/>
            <sz val="8"/>
            <rFont val="Tahoma"/>
            <family val="0"/>
          </rPr>
          <t>Nathan:</t>
        </r>
        <r>
          <rPr>
            <sz val="8"/>
            <rFont val="Tahoma"/>
            <family val="0"/>
          </rPr>
          <t xml:space="preserve">
Includes 2 Double Majors</t>
        </r>
      </text>
    </comment>
  </commentList>
</comments>
</file>

<file path=xl/comments19.xml><?xml version="1.0" encoding="utf-8"?>
<comments xmlns="http://schemas.openxmlformats.org/spreadsheetml/2006/main">
  <authors>
    <author>Nathan</author>
  </authors>
  <commentList>
    <comment ref="B7" authorId="0">
      <text>
        <r>
          <rPr>
            <b/>
            <sz val="8"/>
            <rFont val="Tahoma"/>
            <family val="0"/>
          </rPr>
          <t>Nathan:</t>
        </r>
        <r>
          <rPr>
            <sz val="8"/>
            <rFont val="Tahoma"/>
            <family val="0"/>
          </rPr>
          <t xml:space="preserve">
Includes 1 Double Major</t>
        </r>
      </text>
    </comment>
    <comment ref="B10" authorId="0">
      <text>
        <r>
          <rPr>
            <b/>
            <sz val="8"/>
            <rFont val="Tahoma"/>
            <family val="0"/>
          </rPr>
          <t>Nathan:</t>
        </r>
        <r>
          <rPr>
            <sz val="8"/>
            <rFont val="Tahoma"/>
            <family val="0"/>
          </rPr>
          <t xml:space="preserve">
Includes 1 Double Major</t>
        </r>
      </text>
    </comment>
  </commentList>
</comments>
</file>

<file path=xl/sharedStrings.xml><?xml version="1.0" encoding="utf-8"?>
<sst xmlns="http://schemas.openxmlformats.org/spreadsheetml/2006/main" count="2117" uniqueCount="59">
  <si>
    <t>White</t>
  </si>
  <si>
    <t>African American</t>
  </si>
  <si>
    <t>Hispanic</t>
  </si>
  <si>
    <t>Asian/Pac. Isl.</t>
  </si>
  <si>
    <t>Am.Ind./Alaskan</t>
  </si>
  <si>
    <t>Nonresident Alien</t>
  </si>
  <si>
    <t>Total</t>
  </si>
  <si>
    <t>Grand</t>
  </si>
  <si>
    <t>Male</t>
  </si>
  <si>
    <t>Female</t>
  </si>
  <si>
    <t>Undergraduate</t>
  </si>
  <si>
    <t>Headcount Enrollment</t>
  </si>
  <si>
    <t>Fall Term</t>
  </si>
  <si>
    <t>Graduate</t>
  </si>
  <si>
    <t>Fall</t>
  </si>
  <si>
    <t>Spring</t>
  </si>
  <si>
    <t>Summer</t>
  </si>
  <si>
    <t>Lower Division</t>
  </si>
  <si>
    <t>Upper Division</t>
  </si>
  <si>
    <t>Level I</t>
  </si>
  <si>
    <t>Level II</t>
  </si>
  <si>
    <t xml:space="preserve">Graduate </t>
  </si>
  <si>
    <t xml:space="preserve">Total </t>
  </si>
  <si>
    <t>Engineering Management</t>
  </si>
  <si>
    <t>Operations Research</t>
  </si>
  <si>
    <t>Optical Science &amp; Engineering</t>
  </si>
  <si>
    <t>College of Engineering</t>
  </si>
  <si>
    <t>Undecided/Pending/Pre-Engineering/Petition</t>
  </si>
  <si>
    <t>Software Engineering</t>
  </si>
  <si>
    <t>Aerospace Engineering</t>
  </si>
  <si>
    <t>Civil &amp; Environmental Engineering</t>
  </si>
  <si>
    <t>Chemical &amp; Materials Engineering</t>
  </si>
  <si>
    <t>Computer Engineering</t>
  </si>
  <si>
    <t>Electrical Engineering</t>
  </si>
  <si>
    <t>Industrial &amp; Systems Engineering</t>
  </si>
  <si>
    <t>Mechanical Engineering</t>
  </si>
  <si>
    <t>Optical Engineering</t>
  </si>
  <si>
    <t>Unknown</t>
  </si>
  <si>
    <t>Warning!! Do not make any edits or changes to this worksheet.  Do not delete this worksheet. This worksheet is for tracking data sources used by the CubeCellValue formula. If you alter any information on this hidden sheet manually, CubeCellValue formulas may no longer function.</t>
  </si>
  <si>
    <t>2005-06</t>
  </si>
  <si>
    <t>Unweighted Credit Hours*</t>
  </si>
  <si>
    <t>Weighted Credit Hours*</t>
  </si>
  <si>
    <t>2006-07</t>
  </si>
  <si>
    <t>* Credit hours are calculated for Summer, Fall, and Spring.</t>
  </si>
  <si>
    <t>2007-08</t>
  </si>
  <si>
    <t>2008-09</t>
  </si>
  <si>
    <t>Masters Degrees</t>
  </si>
  <si>
    <t>Bachelors Degrees</t>
  </si>
  <si>
    <t>Doctoral Degrees</t>
  </si>
  <si>
    <t xml:space="preserve"> The SWE majors shown here are enrolled in CPE but do not appear on that page.</t>
  </si>
  <si>
    <t>2009-10</t>
  </si>
  <si>
    <t>* Software Engineering (SWE) majors enrolled in the CPE department are found on the SWE page.</t>
  </si>
  <si>
    <t>2005-06*</t>
  </si>
  <si>
    <t>2006-07*</t>
  </si>
  <si>
    <t>2007-08*</t>
  </si>
  <si>
    <t>2008-09*</t>
  </si>
  <si>
    <t>2009-10*</t>
  </si>
  <si>
    <t>* Beginning Fall 2003 students seeking an MSSE in SWE are enrolled in Computer Engineering (CPE) or Computer Science (CS in Science Report).</t>
  </si>
  <si>
    <t>Graduate*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</si>
</sst>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 \ \ \ \ \ \ "/>
    <numFmt numFmtId="165" formatCode="#,##0.00\ \ \ \ \ \ \ \ "/>
    <numFmt numFmtId="166" formatCode="#,##0\ \ \ \ \ \ \ \ "/>
    <numFmt numFmtId="167" formatCode="#,##0\ \ \ \ \ \ "/>
    <numFmt numFmtId="168" formatCode="#,##0\ \ \ \ "/>
    <numFmt numFmtId="169" formatCode="#,##0\ \ \ "/>
    <numFmt numFmtId="170" formatCode="#,##0\ \ \ \ \ "/>
    <numFmt numFmtId="171" formatCode="#,##0.0\ \ \ \ \ \ \ \ \ \ "/>
    <numFmt numFmtId="172" formatCode="_(* #,##0.00_);_(* \(#,##0.00\);_(\ &quot;-&quot;??_);_(@_)"/>
    <numFmt numFmtId="173" formatCode="_(* #,##0.0000_);_(* \(#,##0.0000\);_(* &quot;-&quot;????_);_(@_)"/>
    <numFmt numFmtId="174" formatCode="0\ \ "/>
    <numFmt numFmtId="175" formatCode="0\ \ \ "/>
    <numFmt numFmtId="176" formatCode="0\ \ \ \ "/>
    <numFmt numFmtId="177" formatCode="#,##0\ \ \ \ \ \ \ \ \ \ \ \ \ "/>
    <numFmt numFmtId="178" formatCode="#,##0.00\ \ \ \ \ \ \ \ \ \ "/>
    <numFmt numFmtId="179" formatCode="_(* #,##0\ \ _);_(* \(#,##0\);_(* &quot;--&quot;\ \ _);_(@_)"/>
  </numFmts>
  <fonts count="14">
    <font>
      <sz val="10"/>
      <name val="Arial"/>
      <family val="0"/>
    </font>
    <font>
      <b/>
      <sz val="10"/>
      <name val="Arial"/>
      <family val="0"/>
    </font>
    <font>
      <i/>
      <sz val="10"/>
      <name val="Arial"/>
      <family val="0"/>
    </font>
    <font>
      <b/>
      <i/>
      <sz val="10"/>
      <name val="Arial"/>
      <family val="0"/>
    </font>
    <font>
      <b/>
      <sz val="10"/>
      <name val="MS Sans Serif"/>
      <family val="0"/>
    </font>
    <font>
      <sz val="8"/>
      <name val="MS Sans Serif"/>
      <family val="0"/>
    </font>
    <font>
      <b/>
      <sz val="8"/>
      <name val="MS Sans Serif"/>
      <family val="0"/>
    </font>
    <font>
      <sz val="8"/>
      <name val="Tahoma"/>
      <family val="0"/>
    </font>
    <font>
      <u val="single"/>
      <sz val="10"/>
      <color indexed="12"/>
      <name val="Arial"/>
      <family val="0"/>
    </font>
    <font>
      <u val="single"/>
      <sz val="10"/>
      <color indexed="36"/>
      <name val="Arial"/>
      <family val="0"/>
    </font>
    <font>
      <b/>
      <sz val="10"/>
      <color indexed="10"/>
      <name val="Arial"/>
      <family val="2"/>
    </font>
    <font>
      <sz val="8"/>
      <name val="Arial"/>
      <family val="0"/>
    </font>
    <font>
      <b/>
      <sz val="8"/>
      <name val="Arial"/>
      <family val="2"/>
    </font>
    <font>
      <b/>
      <sz val="8"/>
      <name val="Tahoma"/>
      <family val="0"/>
    </font>
  </fonts>
  <fills count="2">
    <fill>
      <patternFill/>
    </fill>
    <fill>
      <patternFill patternType="gray125"/>
    </fill>
  </fills>
  <borders count="13">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6" fillId="0" borderId="0" xfId="0" applyFont="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6" xfId="0" applyFont="1" applyBorder="1" applyAlignment="1">
      <alignment/>
    </xf>
    <xf numFmtId="0" fontId="5" fillId="0" borderId="5" xfId="0" applyFont="1" applyBorder="1" applyAlignment="1">
      <alignment/>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6" fillId="0" borderId="0" xfId="0" applyFont="1" applyBorder="1" applyAlignment="1">
      <alignment horizontal="center"/>
    </xf>
    <xf numFmtId="0" fontId="5" fillId="0" borderId="0" xfId="0" applyFont="1" applyBorder="1" applyAlignment="1">
      <alignment/>
    </xf>
    <xf numFmtId="0" fontId="4" fillId="0" borderId="0" xfId="0" applyFont="1" applyAlignment="1">
      <alignment horizontal="left"/>
    </xf>
    <xf numFmtId="0" fontId="4" fillId="0" borderId="0" xfId="0" applyFont="1" applyAlignment="1">
      <alignment/>
    </xf>
    <xf numFmtId="0" fontId="5" fillId="0" borderId="10" xfId="0" applyFont="1" applyBorder="1" applyAlignment="1">
      <alignment/>
    </xf>
    <xf numFmtId="0" fontId="5" fillId="0" borderId="1" xfId="0" applyFont="1" applyBorder="1" applyAlignment="1">
      <alignment horizontal="center"/>
    </xf>
    <xf numFmtId="0" fontId="5" fillId="0" borderId="2" xfId="0" applyFont="1" applyBorder="1" applyAlignment="1">
      <alignment horizontal="center"/>
    </xf>
    <xf numFmtId="0" fontId="0" fillId="0" borderId="10" xfId="0" applyBorder="1" applyAlignment="1">
      <alignment/>
    </xf>
    <xf numFmtId="0" fontId="0" fillId="0" borderId="4" xfId="0" applyBorder="1" applyAlignment="1">
      <alignment/>
    </xf>
    <xf numFmtId="165" fontId="5" fillId="0" borderId="7" xfId="0" applyNumberFormat="1" applyFont="1" applyBorder="1" applyAlignment="1">
      <alignment/>
    </xf>
    <xf numFmtId="165" fontId="5" fillId="0" borderId="9" xfId="0" applyNumberFormat="1" applyFont="1" applyBorder="1" applyAlignment="1">
      <alignment/>
    </xf>
    <xf numFmtId="0" fontId="0" fillId="0" borderId="0" xfId="0" applyBorder="1" applyAlignment="1">
      <alignment/>
    </xf>
    <xf numFmtId="0" fontId="6" fillId="0" borderId="0" xfId="0" applyFont="1" applyAlignment="1">
      <alignment/>
    </xf>
    <xf numFmtId="0" fontId="1" fillId="0" borderId="0" xfId="0" applyFont="1" applyAlignment="1">
      <alignment/>
    </xf>
    <xf numFmtId="0" fontId="6" fillId="0" borderId="0" xfId="0" applyFont="1" applyBorder="1" applyAlignment="1">
      <alignment/>
    </xf>
    <xf numFmtId="0" fontId="4"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0" xfId="0" applyFont="1" applyBorder="1" applyAlignment="1">
      <alignment/>
    </xf>
    <xf numFmtId="0" fontId="4" fillId="0" borderId="0" xfId="0" applyFont="1" applyAlignment="1">
      <alignment/>
    </xf>
    <xf numFmtId="0" fontId="4" fillId="0" borderId="0" xfId="0" applyFont="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center"/>
    </xf>
    <xf numFmtId="0" fontId="6" fillId="0" borderId="1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Continuous"/>
    </xf>
    <xf numFmtId="0" fontId="6" fillId="0" borderId="2" xfId="0" applyFont="1" applyBorder="1" applyAlignment="1">
      <alignment horizontal="centerContinuous"/>
    </xf>
    <xf numFmtId="167" fontId="5" fillId="0" borderId="7" xfId="0" applyNumberFormat="1" applyFont="1" applyBorder="1" applyAlignment="1">
      <alignment/>
    </xf>
    <xf numFmtId="167" fontId="5" fillId="0" borderId="8" xfId="0" applyNumberFormat="1" applyFont="1" applyBorder="1" applyAlignment="1">
      <alignment/>
    </xf>
    <xf numFmtId="167" fontId="5" fillId="0" borderId="9" xfId="0" applyNumberFormat="1" applyFont="1" applyBorder="1" applyAlignment="1">
      <alignment/>
    </xf>
    <xf numFmtId="167" fontId="5" fillId="0" borderId="0" xfId="0" applyNumberFormat="1" applyFont="1" applyBorder="1" applyAlignment="1">
      <alignment/>
    </xf>
    <xf numFmtId="3" fontId="5" fillId="0" borderId="9" xfId="0" applyNumberFormat="1" applyFont="1" applyBorder="1" applyAlignment="1">
      <alignment horizontal="center"/>
    </xf>
    <xf numFmtId="171" fontId="5" fillId="0" borderId="7" xfId="0" applyNumberFormat="1" applyFont="1" applyBorder="1" applyAlignment="1">
      <alignment/>
    </xf>
    <xf numFmtId="171" fontId="5" fillId="0" borderId="9" xfId="0" applyNumberFormat="1" applyFont="1" applyBorder="1" applyAlignment="1">
      <alignment/>
    </xf>
    <xf numFmtId="171" fontId="5" fillId="0" borderId="1" xfId="0" applyNumberFormat="1" applyFont="1" applyBorder="1" applyAlignment="1">
      <alignment/>
    </xf>
    <xf numFmtId="171" fontId="5" fillId="0" borderId="3" xfId="0" applyNumberFormat="1" applyFont="1" applyBorder="1" applyAlignment="1">
      <alignment/>
    </xf>
    <xf numFmtId="0" fontId="6" fillId="0" borderId="0" xfId="0" applyFont="1" applyAlignment="1" quotePrefix="1">
      <alignment horizontal="left"/>
    </xf>
    <xf numFmtId="0" fontId="6" fillId="0" borderId="0" xfId="0" applyFont="1" applyAlignment="1" quotePrefix="1">
      <alignment horizontal="center"/>
    </xf>
    <xf numFmtId="0" fontId="6" fillId="0" borderId="0" xfId="0" applyFont="1" applyAlignment="1" quotePrefix="1">
      <alignment horizontal="left"/>
    </xf>
    <xf numFmtId="0" fontId="4" fillId="0" borderId="0" xfId="0" applyFont="1" applyAlignment="1" quotePrefix="1">
      <alignment horizontal="center"/>
    </xf>
    <xf numFmtId="3" fontId="5" fillId="0" borderId="9" xfId="0" applyNumberFormat="1" applyFont="1" applyBorder="1" applyAlignment="1">
      <alignment horizontal="center"/>
    </xf>
    <xf numFmtId="0" fontId="5" fillId="0" borderId="0" xfId="0" applyFont="1" applyAlignment="1">
      <alignment/>
    </xf>
    <xf numFmtId="0" fontId="4" fillId="0" borderId="0" xfId="0" applyFont="1" applyAlignment="1" quotePrefix="1">
      <alignment horizontal="left"/>
    </xf>
    <xf numFmtId="0" fontId="4" fillId="0" borderId="0" xfId="0" applyFont="1" applyAlignment="1" quotePrefix="1">
      <alignment horizontal="left"/>
    </xf>
    <xf numFmtId="0" fontId="4" fillId="0" borderId="0" xfId="0" applyFont="1" applyAlignment="1" quotePrefix="1">
      <alignment/>
    </xf>
    <xf numFmtId="1" fontId="4" fillId="0" borderId="0" xfId="0" applyNumberFormat="1" applyFont="1" applyAlignment="1">
      <alignment/>
    </xf>
    <xf numFmtId="1" fontId="0" fillId="0" borderId="0" xfId="0" applyNumberFormat="1" applyAlignment="1">
      <alignment/>
    </xf>
    <xf numFmtId="1" fontId="5" fillId="0" borderId="0" xfId="0" applyNumberFormat="1" applyFont="1" applyAlignment="1">
      <alignment/>
    </xf>
    <xf numFmtId="1" fontId="6" fillId="0" borderId="11" xfId="0" applyNumberFormat="1" applyFont="1" applyBorder="1" applyAlignment="1">
      <alignment horizontal="center"/>
    </xf>
    <xf numFmtId="1" fontId="5" fillId="0" borderId="3" xfId="0" applyNumberFormat="1" applyFont="1" applyBorder="1" applyAlignment="1">
      <alignment/>
    </xf>
    <xf numFmtId="1" fontId="5" fillId="0" borderId="9" xfId="0" applyNumberFormat="1" applyFont="1" applyBorder="1" applyAlignment="1">
      <alignment horizontal="center"/>
    </xf>
    <xf numFmtId="1" fontId="5" fillId="0" borderId="4" xfId="0" applyNumberFormat="1" applyFont="1" applyBorder="1" applyAlignment="1">
      <alignment/>
    </xf>
    <xf numFmtId="1" fontId="5" fillId="0" borderId="5" xfId="0" applyNumberFormat="1" applyFont="1" applyBorder="1" applyAlignment="1">
      <alignment/>
    </xf>
    <xf numFmtId="1" fontId="5" fillId="0" borderId="9" xfId="0" applyNumberFormat="1" applyFont="1" applyBorder="1" applyAlignment="1" quotePrefix="1">
      <alignment horizontal="center"/>
    </xf>
    <xf numFmtId="0" fontId="6" fillId="0" borderId="0" xfId="0" applyFont="1" applyAlignment="1">
      <alignment horizontal="left"/>
    </xf>
    <xf numFmtId="0" fontId="6" fillId="0" borderId="12" xfId="0" applyFont="1" applyBorder="1" applyAlignment="1">
      <alignment horizontal="centerContinuous"/>
    </xf>
    <xf numFmtId="0" fontId="6" fillId="0" borderId="10" xfId="0" applyFont="1" applyBorder="1" applyAlignment="1">
      <alignment horizontal="center"/>
    </xf>
    <xf numFmtId="0" fontId="5" fillId="0" borderId="12" xfId="0" applyFont="1" applyBorder="1" applyAlignment="1">
      <alignment/>
    </xf>
    <xf numFmtId="0" fontId="6" fillId="0" borderId="10"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0" fillId="0" borderId="6" xfId="0" applyBorder="1" applyAlignment="1">
      <alignment/>
    </xf>
    <xf numFmtId="0" fontId="1" fillId="0" borderId="0" xfId="0" applyFont="1" applyAlignment="1">
      <alignment/>
    </xf>
    <xf numFmtId="0" fontId="10" fillId="0" borderId="0" xfId="0" applyFont="1" applyAlignment="1">
      <alignment/>
    </xf>
    <xf numFmtId="168" fontId="5" fillId="0" borderId="9" xfId="0" applyNumberFormat="1" applyFont="1" applyBorder="1" applyAlignment="1">
      <alignment horizontal="right"/>
    </xf>
    <xf numFmtId="168" fontId="5" fillId="0" borderId="9" xfId="0" applyNumberFormat="1" applyFont="1" applyBorder="1" applyAlignment="1">
      <alignment/>
    </xf>
    <xf numFmtId="176" fontId="5" fillId="0" borderId="7" xfId="0" applyNumberFormat="1" applyFont="1" applyBorder="1" applyAlignment="1">
      <alignment/>
    </xf>
    <xf numFmtId="176" fontId="5" fillId="0" borderId="0" xfId="0" applyNumberFormat="1" applyFont="1" applyBorder="1" applyAlignment="1">
      <alignment/>
    </xf>
    <xf numFmtId="176" fontId="5" fillId="0" borderId="8" xfId="0" applyNumberFormat="1" applyFont="1" applyBorder="1" applyAlignment="1">
      <alignment/>
    </xf>
    <xf numFmtId="176" fontId="5" fillId="0" borderId="0" xfId="0" applyNumberFormat="1" applyFont="1" applyBorder="1" applyAlignment="1">
      <alignment horizontal="right"/>
    </xf>
    <xf numFmtId="176" fontId="5" fillId="0" borderId="7" xfId="0" applyNumberFormat="1" applyFont="1" applyBorder="1" applyAlignment="1">
      <alignment horizontal="right"/>
    </xf>
    <xf numFmtId="176" fontId="5" fillId="0" borderId="8" xfId="0" applyNumberFormat="1" applyFont="1" applyBorder="1" applyAlignment="1">
      <alignment horizontal="right"/>
    </xf>
    <xf numFmtId="176" fontId="5" fillId="0" borderId="9" xfId="0" applyNumberFormat="1" applyFont="1" applyBorder="1" applyAlignment="1">
      <alignment horizontal="right"/>
    </xf>
    <xf numFmtId="176" fontId="5" fillId="0" borderId="7" xfId="0" applyNumberFormat="1" applyFont="1" applyFill="1" applyBorder="1" applyAlignment="1">
      <alignment/>
    </xf>
    <xf numFmtId="176" fontId="5" fillId="0" borderId="0" xfId="0" applyNumberFormat="1" applyFont="1" applyFill="1" applyBorder="1" applyAlignment="1">
      <alignment/>
    </xf>
    <xf numFmtId="176" fontId="5" fillId="0" borderId="7"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8" xfId="0" applyNumberFormat="1" applyFont="1" applyFill="1" applyBorder="1" applyAlignment="1">
      <alignment/>
    </xf>
    <xf numFmtId="0" fontId="12" fillId="0" borderId="0" xfId="0" applyFont="1" applyAlignment="1">
      <alignment/>
    </xf>
    <xf numFmtId="1" fontId="5" fillId="0" borderId="7" xfId="0" applyNumberFormat="1" applyFont="1" applyBorder="1" applyAlignment="1" quotePrefix="1">
      <alignment horizontal="center"/>
    </xf>
    <xf numFmtId="176" fontId="5" fillId="0" borderId="0" xfId="0" applyNumberFormat="1" applyFont="1" applyAlignment="1">
      <alignment/>
    </xf>
    <xf numFmtId="176" fontId="5" fillId="0" borderId="0" xfId="0" applyNumberFormat="1" applyFont="1" applyFill="1" applyAlignment="1">
      <alignment/>
    </xf>
    <xf numFmtId="3" fontId="5" fillId="0" borderId="9" xfId="0" applyNumberFormat="1" applyFont="1" applyFill="1" applyBorder="1" applyAlignment="1">
      <alignment horizontal="center"/>
    </xf>
    <xf numFmtId="0" fontId="6" fillId="0" borderId="0" xfId="0" applyFont="1" applyFill="1" applyBorder="1" applyAlignment="1">
      <alignment horizontal="center"/>
    </xf>
    <xf numFmtId="171" fontId="5" fillId="0" borderId="9" xfId="0" applyNumberFormat="1" applyFont="1" applyFill="1" applyBorder="1" applyAlignment="1">
      <alignment/>
    </xf>
    <xf numFmtId="0" fontId="5" fillId="0" borderId="5" xfId="0" applyFont="1" applyFill="1" applyBorder="1" applyAlignment="1">
      <alignment/>
    </xf>
    <xf numFmtId="0" fontId="5" fillId="0" borderId="0" xfId="0" applyFont="1" applyFill="1" applyAlignment="1">
      <alignment/>
    </xf>
    <xf numFmtId="0" fontId="6" fillId="0" borderId="3" xfId="0" applyFont="1" applyFill="1" applyBorder="1" applyAlignment="1">
      <alignment horizontal="center"/>
    </xf>
    <xf numFmtId="0" fontId="6" fillId="0" borderId="5" xfId="0" applyFont="1" applyFill="1" applyBorder="1" applyAlignment="1">
      <alignment horizontal="center"/>
    </xf>
    <xf numFmtId="0" fontId="5" fillId="0" borderId="3" xfId="0" applyFont="1" applyFill="1" applyBorder="1" applyAlignment="1">
      <alignment horizontal="center"/>
    </xf>
    <xf numFmtId="165" fontId="5" fillId="0" borderId="9" xfId="0" applyNumberFormat="1" applyFont="1" applyFill="1" applyBorder="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xf>
    <xf numFmtId="0" fontId="6" fillId="0" borderId="1" xfId="0" applyFont="1" applyBorder="1" applyAlignment="1">
      <alignment horizontal="center"/>
    </xf>
    <xf numFmtId="0" fontId="6" fillId="0" borderId="12" xfId="0" applyFont="1" applyBorder="1" applyAlignment="1">
      <alignment horizontal="center"/>
    </xf>
    <xf numFmtId="0" fontId="6"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58"/>
  <sheetViews>
    <sheetView tabSelected="1" workbookViewId="0" topLeftCell="A1">
      <selection activeCell="A2" sqref="A2"/>
    </sheetView>
  </sheetViews>
  <sheetFormatPr defaultColWidth="9.140625" defaultRowHeight="11.25" customHeight="1"/>
  <cols>
    <col min="1" max="1" width="17.7109375" style="2" customWidth="1"/>
    <col min="2" max="18" width="7.28125" style="2" customWidth="1"/>
    <col min="19" max="16384" width="9.140625" style="2" customWidth="1"/>
  </cols>
  <sheetData>
    <row r="1" ht="12" customHeight="1">
      <c r="A1" s="19" t="s">
        <v>26</v>
      </c>
    </row>
    <row r="2" ht="10.5" customHeight="1">
      <c r="A2" s="19"/>
    </row>
    <row r="3" ht="10.5" customHeight="1">
      <c r="A3" s="1" t="s">
        <v>6</v>
      </c>
    </row>
    <row r="4" ht="10.5" customHeight="1"/>
    <row r="5" spans="1:18" s="32" customFormat="1" ht="10.5" customHeight="1">
      <c r="A5" s="35"/>
      <c r="B5" s="47" t="s">
        <v>0</v>
      </c>
      <c r="C5" s="48"/>
      <c r="D5" s="47" t="s">
        <v>1</v>
      </c>
      <c r="E5" s="48"/>
      <c r="F5" s="47" t="s">
        <v>2</v>
      </c>
      <c r="G5" s="48"/>
      <c r="H5" s="47" t="s">
        <v>3</v>
      </c>
      <c r="I5" s="48"/>
      <c r="J5" s="47" t="s">
        <v>4</v>
      </c>
      <c r="K5" s="48"/>
      <c r="L5" s="117" t="s">
        <v>5</v>
      </c>
      <c r="M5" s="118"/>
      <c r="N5" s="47" t="s">
        <v>37</v>
      </c>
      <c r="O5" s="48"/>
      <c r="P5" s="77" t="s">
        <v>6</v>
      </c>
      <c r="Q5" s="48"/>
      <c r="R5" s="37" t="s">
        <v>7</v>
      </c>
    </row>
    <row r="6" spans="1:18" s="32" customFormat="1" ht="10.5" customHeight="1">
      <c r="A6" s="6" t="s">
        <v>47</v>
      </c>
      <c r="B6" s="42" t="s">
        <v>8</v>
      </c>
      <c r="C6" s="43" t="s">
        <v>9</v>
      </c>
      <c r="D6" s="42" t="s">
        <v>8</v>
      </c>
      <c r="E6" s="43" t="s">
        <v>9</v>
      </c>
      <c r="F6" s="42" t="s">
        <v>8</v>
      </c>
      <c r="G6" s="43" t="s">
        <v>9</v>
      </c>
      <c r="H6" s="42" t="s">
        <v>8</v>
      </c>
      <c r="I6" s="43" t="s">
        <v>9</v>
      </c>
      <c r="J6" s="42" t="s">
        <v>8</v>
      </c>
      <c r="K6" s="43" t="s">
        <v>9</v>
      </c>
      <c r="L6" s="42" t="s">
        <v>8</v>
      </c>
      <c r="M6" s="80" t="s">
        <v>9</v>
      </c>
      <c r="N6" s="42" t="s">
        <v>8</v>
      </c>
      <c r="O6" s="43" t="s">
        <v>9</v>
      </c>
      <c r="P6" s="80" t="s">
        <v>8</v>
      </c>
      <c r="Q6" s="43" t="s">
        <v>9</v>
      </c>
      <c r="R6" s="44" t="s">
        <v>6</v>
      </c>
    </row>
    <row r="7" spans="1:18" ht="9.75" customHeight="1">
      <c r="A7"/>
      <c r="B7" s="3"/>
      <c r="C7" s="4"/>
      <c r="D7" s="3"/>
      <c r="E7" s="4"/>
      <c r="F7" s="3"/>
      <c r="G7" s="4"/>
      <c r="H7" s="3"/>
      <c r="I7" s="4"/>
      <c r="J7" s="3"/>
      <c r="K7" s="4"/>
      <c r="L7" s="3"/>
      <c r="M7" s="79"/>
      <c r="N7" s="3"/>
      <c r="O7" s="4"/>
      <c r="P7" s="79"/>
      <c r="Q7" s="4"/>
      <c r="R7" s="9"/>
    </row>
    <row r="8" spans="1:20" ht="10.5" customHeight="1">
      <c r="A8" s="16" t="s">
        <v>39</v>
      </c>
      <c r="B8" s="88">
        <f>OPE!B6+ME!B6+ISE!B6+'EE'!B6+CPE!B6+CHE!B6+'CE'!B6</f>
        <v>128</v>
      </c>
      <c r="C8" s="91">
        <f>OPE!C6+ME!C6+ISE!C6+'EE'!C6+CPE!C6+CHE!C6+'CE'!C6</f>
        <v>31</v>
      </c>
      <c r="D8" s="92">
        <f>OPE!D6+ME!D6+ISE!D6+'EE'!D6+CPE!D6+CHE!D6+'CE'!D6</f>
        <v>12</v>
      </c>
      <c r="E8" s="91">
        <f>OPE!E6+ME!E6+ISE!E6+'EE'!E6+CPE!E6+CHE!E6+'CE'!E6</f>
        <v>7</v>
      </c>
      <c r="F8" s="92">
        <f>OPE!F6+ME!F6+ISE!F6+'EE'!F6+CPE!F6+CHE!F6+'CE'!F6</f>
        <v>1</v>
      </c>
      <c r="G8" s="91">
        <f>OPE!G6+ME!G6+ISE!G6+'EE'!G6+CPE!G6+CHE!G6+'CE'!G6</f>
        <v>0</v>
      </c>
      <c r="H8" s="92">
        <f>OPE!H6+ME!H6+ISE!H6+'EE'!H6+CPE!H6+CHE!H6+'CE'!H6</f>
        <v>5</v>
      </c>
      <c r="I8" s="91">
        <f>OPE!I6+ME!I6+ISE!I6+'EE'!I6+CPE!I6+CHE!I6+'CE'!I6</f>
        <v>0</v>
      </c>
      <c r="J8" s="92">
        <f>OPE!J6+ME!J6+ISE!J6+'EE'!J6+CPE!J6+CHE!J6+'CE'!J6</f>
        <v>1</v>
      </c>
      <c r="K8" s="91">
        <f>OPE!K6+ME!K6+ISE!K6+'EE'!K6+CPE!K6+CHE!K6+'CE'!K6</f>
        <v>1</v>
      </c>
      <c r="L8" s="92">
        <f>OPE!L6+ME!L6+ISE!L6+'EE'!L6+CPE!L6+CHE!L6+'CE'!L6</f>
        <v>5</v>
      </c>
      <c r="M8" s="91">
        <f>OPE!M6+ME!M6+ISE!M6+'EE'!M6+CPE!M6+CHE!M6+'CE'!M6</f>
        <v>3</v>
      </c>
      <c r="N8" s="88">
        <f>SUM('CE'!N6,CPE!N6,'EE'!N6,ISE!N6,ME!N6)</f>
        <v>1</v>
      </c>
      <c r="O8" s="90">
        <f>SUM('CE'!O6,CPE!O6,'EE'!O6,ISE!O6,ME!O6)</f>
        <v>0</v>
      </c>
      <c r="P8" s="91">
        <f>OPE!P6+ME!P6+ISE!P6+'EE'!P6+CPE!P6+CHE!P6+'CE'!P6</f>
        <v>153</v>
      </c>
      <c r="Q8" s="89">
        <f>OPE!Q6+ME!Q6+ISE!Q6+'EE'!Q6+CPE!Q6+CHE!Q6+'CE'!Q6</f>
        <v>42</v>
      </c>
      <c r="R8" s="86">
        <f>OPE!R6+ME!R6+ISE!R6+'EE'!R6+CPE!R6+CHE!R6+'CE'!R6</f>
        <v>195</v>
      </c>
      <c r="S8" s="102"/>
      <c r="T8" s="102"/>
    </row>
    <row r="9" spans="1:20" ht="10.5" customHeight="1">
      <c r="A9" s="16" t="s">
        <v>42</v>
      </c>
      <c r="B9" s="88">
        <f>OPE!B7+ME!B7+ISE!B7+'EE'!B7+CPE!B7+CHE!B7+'CE'!B7</f>
        <v>141</v>
      </c>
      <c r="C9" s="91">
        <f>OPE!C7+ME!C7+ISE!C7+'EE'!C7+CPE!C7+CHE!C7+'CE'!C7</f>
        <v>25</v>
      </c>
      <c r="D9" s="92">
        <f>OPE!D7+ME!D7+ISE!D7+'EE'!D7+CPE!D7+CHE!D7+'CE'!D7</f>
        <v>8</v>
      </c>
      <c r="E9" s="91">
        <f>OPE!E7+ME!E7+ISE!E7+'EE'!E7+CPE!E7+CHE!E7+'CE'!E7</f>
        <v>1</v>
      </c>
      <c r="F9" s="92">
        <f>OPE!F7+ME!F7+ISE!F7+'EE'!F7+CPE!F7+CHE!F7+'CE'!F7</f>
        <v>4</v>
      </c>
      <c r="G9" s="91">
        <f>OPE!G7+ME!G7+ISE!G7+'EE'!G7+CPE!G7+CHE!G7+'CE'!G7</f>
        <v>0</v>
      </c>
      <c r="H9" s="97">
        <f>OPE!H7+ME!H7+ISE!H7+'EE'!H7+CPE!H7+CHE!H7+'CE'!H7</f>
        <v>10</v>
      </c>
      <c r="I9" s="98">
        <f>OPE!I7+ME!I7+ISE!I7+'EE'!I7+CPE!I7+CHE!I7+'CE'!I7</f>
        <v>5</v>
      </c>
      <c r="J9" s="97">
        <f>OPE!J7+ME!J7+ISE!J7+'EE'!J7+CPE!J7+CHE!J7+'CE'!J7</f>
        <v>1</v>
      </c>
      <c r="K9" s="98">
        <f>OPE!K7+ME!K7+ISE!K7+'EE'!K7+CPE!K7+CHE!K7+'CE'!K7</f>
        <v>0</v>
      </c>
      <c r="L9" s="97">
        <f>OPE!L7+ME!L7+ISE!L7+'EE'!L7+CPE!L7+CHE!L7+'CE'!L7</f>
        <v>4</v>
      </c>
      <c r="M9" s="98">
        <f>OPE!M7+ME!M7+ISE!M7+'EE'!M7+CPE!M7+CHE!M7+'CE'!M7</f>
        <v>1</v>
      </c>
      <c r="N9" s="95">
        <f>SUM('CE'!N7,CPE!N7,'EE'!N7,ISE!N7,ME!N7)</f>
        <v>0</v>
      </c>
      <c r="O9" s="99">
        <f>SUM('CE'!O7,CPE!O7,'EE'!O7,ISE!O7,ME!O7)</f>
        <v>0</v>
      </c>
      <c r="P9" s="91">
        <f>OPE!P7+ME!P7+ISE!P7+'EE'!P7+CPE!P7+CHE!P7+'CE'!P7</f>
        <v>168</v>
      </c>
      <c r="Q9" s="89">
        <f>OPE!Q7+ME!Q7+ISE!Q7+'EE'!Q7+CPE!Q7+CHE!Q7+'CE'!Q7</f>
        <v>32</v>
      </c>
      <c r="R9" s="86">
        <f>OPE!R7+ME!R7+ISE!R7+'EE'!R7+CPE!R7+CHE!R7+'CE'!R7</f>
        <v>200</v>
      </c>
      <c r="S9" s="102"/>
      <c r="T9" s="102"/>
    </row>
    <row r="10" spans="1:20" ht="10.5" customHeight="1">
      <c r="A10" s="16" t="s">
        <v>44</v>
      </c>
      <c r="B10" s="88">
        <f>OPE!B8+ME!B8+ISE!B8+'EE'!B8+CPE!B8+CHE!B8+'CE'!B8</f>
        <v>146</v>
      </c>
      <c r="C10" s="91">
        <f>OPE!C8+ME!C8+ISE!C8+'EE'!C8+CPE!C8+CHE!C8+'CE'!C8</f>
        <v>39</v>
      </c>
      <c r="D10" s="92">
        <f>OPE!D8+ME!D8+ISE!D8+'EE'!D8+CPE!D8+CHE!D8+'CE'!D8</f>
        <v>11</v>
      </c>
      <c r="E10" s="91">
        <f>OPE!E8+ME!E8+ISE!E8+'EE'!E8+CPE!E8+CHE!E8+'CE'!E8</f>
        <v>3</v>
      </c>
      <c r="F10" s="92">
        <f>OPE!F8+ME!F8+ISE!F8+'EE'!F8+CPE!F8+CHE!F8+'CE'!F8</f>
        <v>1</v>
      </c>
      <c r="G10" s="91">
        <f>OPE!G8+ME!G8+ISE!G8+'EE'!G8+CPE!G8+CHE!G8+'CE'!G8</f>
        <v>3</v>
      </c>
      <c r="H10" s="97">
        <f>OPE!H8+ME!H8+ISE!H8+'EE'!H8+CPE!H8+CHE!H8+'CE'!H8</f>
        <v>5</v>
      </c>
      <c r="I10" s="98">
        <f>OPE!I8+ME!I8+ISE!I8+'EE'!I8+CPE!I8+CHE!I8+'CE'!I8</f>
        <v>0</v>
      </c>
      <c r="J10" s="97">
        <f>OPE!J8+ME!J8+ISE!J8+'EE'!J8+CPE!J8+CHE!J8+'CE'!J8</f>
        <v>2</v>
      </c>
      <c r="K10" s="98">
        <f>OPE!K8+ME!K8+ISE!K8+'EE'!K8+CPE!K8+CHE!K8+'CE'!K8</f>
        <v>1</v>
      </c>
      <c r="L10" s="97">
        <f>OPE!L8+ME!L8+ISE!L8+'EE'!L8+CPE!L8+CHE!L8+'CE'!L8</f>
        <v>11</v>
      </c>
      <c r="M10" s="98">
        <f>OPE!M8+ME!M8+ISE!M8+'EE'!M8+CPE!M8+CHE!M8+'CE'!M8</f>
        <v>1</v>
      </c>
      <c r="N10" s="95">
        <f>SUM('CE'!N8,CPE!N8,'EE'!N8,ISE!N8,ME!N8)</f>
        <v>4</v>
      </c>
      <c r="O10" s="99">
        <f>SUM('CE'!O8,CPE!O8,'EE'!O8,ISE!O8,ME!O8)</f>
        <v>0</v>
      </c>
      <c r="P10" s="91">
        <f>OPE!P8+ME!P8+ISE!P8+'EE'!P8+CPE!P8+CHE!P8+'CE'!P8</f>
        <v>180</v>
      </c>
      <c r="Q10" s="89">
        <f>OPE!Q8+ME!Q8+ISE!Q8+'EE'!Q8+CPE!Q8+CHE!Q8+'CE'!Q8</f>
        <v>47</v>
      </c>
      <c r="R10" s="86">
        <f>OPE!R8+ME!R8+ISE!R8+'EE'!R8+CPE!R8+CHE!R8+'CE'!R8</f>
        <v>227</v>
      </c>
      <c r="S10" s="102"/>
      <c r="T10" s="102"/>
    </row>
    <row r="11" spans="1:20" ht="10.5" customHeight="1">
      <c r="A11" s="16" t="s">
        <v>45</v>
      </c>
      <c r="B11" s="88">
        <f>OPE!B9+ME!B9+ISE!B9+'EE'!B9+CPE!B9+CHE!B9+'CE'!B9</f>
        <v>146</v>
      </c>
      <c r="C11" s="91">
        <f>OPE!C9+ME!C9+ISE!C9+'EE'!C9+CPE!C9+CHE!C9+'CE'!C9</f>
        <v>31</v>
      </c>
      <c r="D11" s="92">
        <f>OPE!D9+ME!D9+ISE!D9+'EE'!D9+CPE!D9+CHE!D9+'CE'!D9</f>
        <v>7</v>
      </c>
      <c r="E11" s="91">
        <f>OPE!E9+ME!E9+ISE!E9+'EE'!E9+CPE!E9+CHE!E9+'CE'!E9</f>
        <v>5</v>
      </c>
      <c r="F11" s="92">
        <f>OPE!F9+ME!F9+ISE!F9+'EE'!F9+CPE!F9+CHE!F9+'CE'!F9</f>
        <v>4</v>
      </c>
      <c r="G11" s="91">
        <f>OPE!G9+ME!G9+ISE!G9+'EE'!G9+CPE!G9+CHE!G9+'CE'!G9</f>
        <v>1</v>
      </c>
      <c r="H11" s="97">
        <f>OPE!H9+ME!H9+ISE!H9+'EE'!H9+CPE!H9+CHE!H9+'CE'!H9</f>
        <v>8</v>
      </c>
      <c r="I11" s="98">
        <f>OPE!I9+ME!I9+ISE!I9+'EE'!I9+CPE!I9+CHE!I9+'CE'!I9</f>
        <v>1</v>
      </c>
      <c r="J11" s="97">
        <f>OPE!J9+ME!J9+ISE!J9+'EE'!J9+CPE!J9+CHE!J9+'CE'!J9</f>
        <v>4</v>
      </c>
      <c r="K11" s="98">
        <f>OPE!K9+ME!K9+ISE!K9+'EE'!K9+CPE!K9+CHE!K9+'CE'!K9</f>
        <v>1</v>
      </c>
      <c r="L11" s="97">
        <f>OPE!L9+ME!L9+ISE!L9+'EE'!L9+CPE!L9+CHE!L9+'CE'!L9</f>
        <v>13</v>
      </c>
      <c r="M11" s="98">
        <f>OPE!M9+ME!M9+ISE!M9+'EE'!M9+CPE!M9+CHE!M9+'CE'!M9</f>
        <v>1</v>
      </c>
      <c r="N11" s="95">
        <f>SUM('CE'!N9,CPE!N9,'EE'!N9,ISE!N9,ME!N9)</f>
        <v>2</v>
      </c>
      <c r="O11" s="99">
        <f>SUM('CE'!O9,CPE!O9,'EE'!O9,ISE!O9,ME!O9)</f>
        <v>0</v>
      </c>
      <c r="P11" s="91">
        <f>OPE!P9+ME!P9+ISE!P9+'EE'!P9+CPE!P9+CHE!P9+'CE'!P9</f>
        <v>184</v>
      </c>
      <c r="Q11" s="89">
        <f>OPE!Q9+ME!Q9+ISE!Q9+'EE'!Q9+CPE!Q9+CHE!Q9+'CE'!Q9</f>
        <v>40</v>
      </c>
      <c r="R11" s="86">
        <f>OPE!R9+ME!R9+ISE!R9+'EE'!R9+CPE!R9+CHE!R9+'CE'!R9</f>
        <v>224</v>
      </c>
      <c r="S11" s="102"/>
      <c r="T11" s="102"/>
    </row>
    <row r="12" spans="1:20" ht="10.5" customHeight="1">
      <c r="A12" s="16" t="s">
        <v>50</v>
      </c>
      <c r="B12" s="88">
        <f>OPE!B10+ME!B10+ISE!B10+'EE'!B10+CPE!B10+CHE!B10+'CE'!B10</f>
        <v>174</v>
      </c>
      <c r="C12" s="91">
        <f>OPE!C10+ME!C10+ISE!C10+'EE'!C10+CPE!C10+CHE!C10+'CE'!C10</f>
        <v>38</v>
      </c>
      <c r="D12" s="92">
        <f>OPE!D10+ME!D10+ISE!D10+'EE'!D10+CPE!D10+CHE!D10+'CE'!D10</f>
        <v>13</v>
      </c>
      <c r="E12" s="91">
        <f>OPE!E10+ME!E10+ISE!E10+'EE'!E10+CPE!E10+CHE!E10+'CE'!E10</f>
        <v>4</v>
      </c>
      <c r="F12" s="92">
        <f>OPE!F10+ME!F10+ISE!F10+'EE'!F10+CPE!F10+CHE!F10+'CE'!F10</f>
        <v>6</v>
      </c>
      <c r="G12" s="91">
        <f>OPE!G10+ME!G10+ISE!G10+'EE'!G10+CPE!G10+CHE!G10+'CE'!G10</f>
        <v>1</v>
      </c>
      <c r="H12" s="97">
        <f>OPE!H10+ME!H10+ISE!H10+'EE'!H10+CPE!H10+CHE!H10+'CE'!H10</f>
        <v>4</v>
      </c>
      <c r="I12" s="98">
        <f>OPE!I10+ME!I10+ISE!I10+'EE'!I10+CPE!I10+CHE!I10+'CE'!I10</f>
        <v>1</v>
      </c>
      <c r="J12" s="97">
        <f>OPE!J10+ME!J10+ISE!J10+'EE'!J10+CPE!J10+CHE!J10+'CE'!J10</f>
        <v>3</v>
      </c>
      <c r="K12" s="98">
        <f>OPE!K10+ME!K10+ISE!K10+'EE'!K10+CPE!K10+CHE!K10+'CE'!K10</f>
        <v>0</v>
      </c>
      <c r="L12" s="97">
        <f>OPE!L10+ME!L10+ISE!L10+'EE'!L10+CPE!L10+CHE!L10+'CE'!L10</f>
        <v>13</v>
      </c>
      <c r="M12" s="98">
        <f>OPE!M10+ME!M10+ISE!M10+'EE'!M10+CPE!M10+CHE!M10+'CE'!M10</f>
        <v>2</v>
      </c>
      <c r="N12" s="95">
        <f>SUM('CE'!N10,CPE!N10,'EE'!N10,ISE!N10,ME!N10)</f>
        <v>0</v>
      </c>
      <c r="O12" s="99">
        <f>SUM('CE'!O10,CPE!O10,'EE'!O10,ISE!O10,ME!O10)</f>
        <v>0</v>
      </c>
      <c r="P12" s="91">
        <f>OPE!P10+ME!P10+ISE!P10+'EE'!P10+CPE!P10+CHE!P10+'CE'!P10</f>
        <v>213</v>
      </c>
      <c r="Q12" s="89">
        <f>OPE!Q10+ME!Q10+ISE!Q10+'EE'!Q10+CPE!Q10+CHE!Q10+'CE'!Q10</f>
        <v>46</v>
      </c>
      <c r="R12" s="86">
        <f>OPE!R10+ME!R10+ISE!R10+'EE'!R10+CPE!R10+CHE!R10+'CE'!R10</f>
        <v>259</v>
      </c>
      <c r="S12" s="102"/>
      <c r="T12" s="102"/>
    </row>
    <row r="13" spans="2:20" ht="9.75" customHeight="1">
      <c r="B13" s="10"/>
      <c r="C13" s="11"/>
      <c r="D13" s="10"/>
      <c r="E13" s="11"/>
      <c r="F13" s="10"/>
      <c r="G13" s="11"/>
      <c r="H13" s="10"/>
      <c r="I13" s="11"/>
      <c r="J13" s="10"/>
      <c r="K13" s="11"/>
      <c r="L13" s="10"/>
      <c r="M13" s="20"/>
      <c r="N13" s="10"/>
      <c r="O13" s="11"/>
      <c r="P13" s="20"/>
      <c r="Q13" s="11"/>
      <c r="R13" s="12"/>
      <c r="S13" s="102"/>
      <c r="T13" s="102"/>
    </row>
    <row r="14" spans="2:20" ht="9.75" customHeight="1">
      <c r="B14" s="17"/>
      <c r="C14" s="17"/>
      <c r="D14" s="17"/>
      <c r="E14" s="17"/>
      <c r="F14" s="17"/>
      <c r="G14" s="17"/>
      <c r="H14" s="17"/>
      <c r="I14" s="17"/>
      <c r="J14" s="17"/>
      <c r="K14" s="17"/>
      <c r="L14" s="17"/>
      <c r="M14" s="17"/>
      <c r="N14" s="17"/>
      <c r="O14" s="17"/>
      <c r="P14" s="17"/>
      <c r="Q14" s="17"/>
      <c r="R14" s="17"/>
      <c r="S14" s="102"/>
      <c r="T14" s="102"/>
    </row>
    <row r="15" spans="1:20" s="28" customFormat="1" ht="10.5" customHeight="1">
      <c r="A15" s="29"/>
      <c r="B15" s="47" t="s">
        <v>0</v>
      </c>
      <c r="C15" s="48"/>
      <c r="D15" s="47" t="s">
        <v>1</v>
      </c>
      <c r="E15" s="48"/>
      <c r="F15" s="47" t="s">
        <v>2</v>
      </c>
      <c r="G15" s="48"/>
      <c r="H15" s="47" t="s">
        <v>3</v>
      </c>
      <c r="I15" s="48"/>
      <c r="J15" s="47" t="s">
        <v>4</v>
      </c>
      <c r="K15" s="48"/>
      <c r="L15" s="117" t="s">
        <v>5</v>
      </c>
      <c r="M15" s="118"/>
      <c r="N15" s="47" t="s">
        <v>37</v>
      </c>
      <c r="O15" s="48"/>
      <c r="P15" s="77" t="s">
        <v>6</v>
      </c>
      <c r="Q15" s="48"/>
      <c r="R15" s="37" t="s">
        <v>7</v>
      </c>
      <c r="S15" s="102"/>
      <c r="T15" s="102"/>
    </row>
    <row r="16" spans="1:20" s="28" customFormat="1" ht="10.5" customHeight="1">
      <c r="A16" s="59" t="s">
        <v>46</v>
      </c>
      <c r="B16" s="38" t="s">
        <v>8</v>
      </c>
      <c r="C16" s="39" t="s">
        <v>9</v>
      </c>
      <c r="D16" s="38" t="s">
        <v>8</v>
      </c>
      <c r="E16" s="39" t="s">
        <v>9</v>
      </c>
      <c r="F16" s="38" t="s">
        <v>8</v>
      </c>
      <c r="G16" s="39" t="s">
        <v>9</v>
      </c>
      <c r="H16" s="38" t="s">
        <v>8</v>
      </c>
      <c r="I16" s="39" t="s">
        <v>9</v>
      </c>
      <c r="J16" s="38" t="s">
        <v>8</v>
      </c>
      <c r="K16" s="39" t="s">
        <v>9</v>
      </c>
      <c r="L16" s="38" t="s">
        <v>8</v>
      </c>
      <c r="M16" s="78" t="s">
        <v>9</v>
      </c>
      <c r="N16" s="42" t="s">
        <v>8</v>
      </c>
      <c r="O16" s="43" t="s">
        <v>9</v>
      </c>
      <c r="P16" s="78" t="s">
        <v>8</v>
      </c>
      <c r="Q16" s="39" t="s">
        <v>9</v>
      </c>
      <c r="R16" s="40" t="s">
        <v>6</v>
      </c>
      <c r="S16" s="102"/>
      <c r="T16" s="102"/>
    </row>
    <row r="17" spans="1:20" ht="9.75" customHeight="1">
      <c r="A17"/>
      <c r="B17" s="3"/>
      <c r="C17" s="4"/>
      <c r="D17" s="3"/>
      <c r="E17" s="4"/>
      <c r="F17" s="3"/>
      <c r="G17" s="4"/>
      <c r="H17" s="3"/>
      <c r="I17" s="4"/>
      <c r="J17" s="3"/>
      <c r="K17" s="4"/>
      <c r="L17" s="3"/>
      <c r="M17" s="79"/>
      <c r="N17" s="3"/>
      <c r="O17" s="4"/>
      <c r="P17" s="79"/>
      <c r="Q17" s="4"/>
      <c r="R17" s="9"/>
      <c r="S17" s="102"/>
      <c r="T17" s="102"/>
    </row>
    <row r="18" spans="1:20" ht="10.5" customHeight="1">
      <c r="A18" s="16" t="s">
        <v>39</v>
      </c>
      <c r="B18" s="88">
        <f>SWE!B6+OR!B6+ME!B16+ISE!B16+'EE'!B16+CPE!B16+CHE!B16+'CE'!B16+'AE'!B6</f>
        <v>66</v>
      </c>
      <c r="C18" s="90">
        <f>SWE!C6+OR!C6+ME!C16+ISE!C16+'EE'!C16+CPE!C16+CHE!C16+'CE'!C16+'AE'!C6</f>
        <v>18</v>
      </c>
      <c r="D18" s="88">
        <f>SWE!D6+OR!D6+ME!D16+ISE!D16+'EE'!D16+CPE!D16+CHE!D16+'CE'!D16+'AE'!D6</f>
        <v>2</v>
      </c>
      <c r="E18" s="90">
        <f>SWE!E6+OR!E6+ME!E16+ISE!E16+'EE'!E16+CPE!E16+CHE!E16+'CE'!E16+'AE'!E6</f>
        <v>2</v>
      </c>
      <c r="F18" s="88">
        <f>SWE!F6+OR!F6+ME!F16+ISE!F16+'EE'!F16+CPE!F16+CHE!F16+'CE'!F16+'AE'!F6</f>
        <v>1</v>
      </c>
      <c r="G18" s="90">
        <f>SWE!G6+OR!G6+ME!G16+ISE!G16+'EE'!G16+CPE!G16+CHE!G16+'CE'!G16+'AE'!G6</f>
        <v>0</v>
      </c>
      <c r="H18" s="88">
        <f>SWE!H6+OR!H6+ME!H16+ISE!H16+'EE'!H16+CPE!H16+CHE!H16+'CE'!H16+'AE'!H6</f>
        <v>0</v>
      </c>
      <c r="I18" s="90">
        <f>SWE!I6+OR!I6+ME!I16+ISE!I16+'EE'!I16+CPE!I16+CHE!I16+'CE'!I16+'AE'!I6</f>
        <v>0</v>
      </c>
      <c r="J18" s="88">
        <f>SWE!J6+OR!J6+ME!J16+ISE!J16+'EE'!J16+CPE!J16+CHE!J16+'CE'!J16+'AE'!J6</f>
        <v>0</v>
      </c>
      <c r="K18" s="90">
        <f>SWE!K6+OR!K6+ME!K16+ISE!K16+'EE'!K16+CPE!K16+CHE!K16+'CE'!K16+'AE'!K6</f>
        <v>0</v>
      </c>
      <c r="L18" s="88">
        <f>SWE!L6+OR!L6+ME!L16+ISE!L16+'EE'!L16+CPE!L16+CHE!L16+'CE'!L16+'AE'!L6</f>
        <v>33</v>
      </c>
      <c r="M18" s="90">
        <f>SWE!M6+OR!M6+ME!M16+ISE!M16+'EE'!M16+CPE!M16+CHE!M16+'CE'!M16+'AE'!M6</f>
        <v>3</v>
      </c>
      <c r="N18" s="88">
        <f>SUM('CE'!N16,CPE!N16,'EE'!N16,ISE!N16,ME!N16)</f>
        <v>0</v>
      </c>
      <c r="O18" s="90">
        <f>SUM('CE'!O16,CPE!O16,'EE'!O16,ISE!O16,ME!O16)</f>
        <v>1</v>
      </c>
      <c r="P18" s="89">
        <f>SWE!P6+OR!N6+ME!P16+ISE!P16+'EE'!P16+CPE!P16+CHE!P16+'CE'!P16+'AE'!P6</f>
        <v>102</v>
      </c>
      <c r="Q18" s="89">
        <f>SWE!Q6+OR!O6+ME!Q16+ISE!Q16+'EE'!Q16+CPE!Q16+CHE!Q16+'CE'!Q16+'AE'!Q6</f>
        <v>24</v>
      </c>
      <c r="R18" s="87">
        <f>SWE!R6+OR!P6+ME!R16+ISE!R16+'EE'!R16+CPE!R16+CHE!R16+'CE'!R16+'AE'!R6</f>
        <v>126</v>
      </c>
      <c r="S18" s="103"/>
      <c r="T18" s="103"/>
    </row>
    <row r="19" spans="1:20" ht="10.5" customHeight="1">
      <c r="A19" s="16" t="s">
        <v>42</v>
      </c>
      <c r="B19" s="88">
        <f>SWE!B7+OR!B7+ME!B17+ISE!B17+'EE'!B17+CPE!B17+CHE!B17+'CE'!B17+'AE'!B7</f>
        <v>64</v>
      </c>
      <c r="C19" s="90">
        <f>SWE!C7+OR!C7+ME!C17+ISE!C17+'EE'!C17+CPE!C17+CHE!C17+'CE'!C17+'AE'!C7</f>
        <v>12</v>
      </c>
      <c r="D19" s="88">
        <f>SWE!D7+OR!D7+ME!D17+ISE!D17+'EE'!D17+CPE!D17+CHE!D17+'CE'!D17+'AE'!D7</f>
        <v>5</v>
      </c>
      <c r="E19" s="90">
        <f>SWE!E7+OR!E7+ME!E17+ISE!E17+'EE'!E17+CPE!E17+CHE!E17+'CE'!E17+'AE'!E7</f>
        <v>2</v>
      </c>
      <c r="F19" s="88">
        <f>SWE!F7+OR!F7+ME!F17+ISE!F17+'EE'!F17+CPE!F17+CHE!F17+'CE'!F17+'AE'!F7</f>
        <v>1</v>
      </c>
      <c r="G19" s="90">
        <f>SWE!G7+OR!G7+ME!G17+ISE!G17+'EE'!G17+CPE!G17+CHE!G17+'CE'!G17+'AE'!G7</f>
        <v>1</v>
      </c>
      <c r="H19" s="88">
        <f>SWE!H7+OR!H7+ME!H17+ISE!H17+'EE'!H17+CPE!H17+CHE!H17+'CE'!H17+'AE'!H7</f>
        <v>3</v>
      </c>
      <c r="I19" s="90">
        <f>SWE!I7+OR!I7+ME!I17+ISE!I17+'EE'!I17+CPE!I17+CHE!I17+'CE'!I17+'AE'!I7</f>
        <v>3</v>
      </c>
      <c r="J19" s="88">
        <f>SWE!J7+OR!J7+ME!J17+ISE!J17+'EE'!J17+CPE!J17+CHE!J17+'CE'!J17+'AE'!J7</f>
        <v>1</v>
      </c>
      <c r="K19" s="90">
        <f>SWE!K7+OR!K7+ME!K17+ISE!K17+'EE'!K17+CPE!K17+CHE!K17+'CE'!K17+'AE'!K7</f>
        <v>0</v>
      </c>
      <c r="L19" s="88">
        <f>SWE!L7+OR!L7+ME!L17+ISE!L17+'EE'!L17+CPE!L17+CHE!L17+'CE'!L17+'AE'!L7</f>
        <v>16</v>
      </c>
      <c r="M19" s="90">
        <f>SWE!M7+OR!M7+ME!M17+ISE!M17+'EE'!M17+CPE!M17+CHE!M17+'CE'!M17+'AE'!M7</f>
        <v>7</v>
      </c>
      <c r="N19" s="88">
        <f>SUM('CE'!N17,CPE!N17,'EE'!N17,ISE!N17,ME!N17)</f>
        <v>0</v>
      </c>
      <c r="O19" s="90">
        <f>SUM('CE'!O17,CPE!O17,'EE'!O17,ISE!O17,ME!O17)</f>
        <v>1</v>
      </c>
      <c r="P19" s="89">
        <f>SWE!P7+OR!N7+ME!P17+ISE!P17+'EE'!P17+CPE!P17+CHE!P17+'CE'!P17+'AE'!P7</f>
        <v>90</v>
      </c>
      <c r="Q19" s="89">
        <f>SWE!Q7+OR!O7+ME!Q17+ISE!Q17+'EE'!Q17+CPE!Q17+CHE!Q17+'CE'!Q17+'AE'!Q7</f>
        <v>26</v>
      </c>
      <c r="R19" s="87">
        <f>SWE!R7+OR!P7+ME!R17+ISE!R17+'EE'!R17+CPE!R17+CHE!R17+'CE'!R17+'AE'!R7</f>
        <v>116</v>
      </c>
      <c r="S19" s="103"/>
      <c r="T19" s="103"/>
    </row>
    <row r="20" spans="1:20" ht="10.5" customHeight="1">
      <c r="A20" s="16" t="s">
        <v>44</v>
      </c>
      <c r="B20" s="88">
        <f>SWE!B8+OR!B8+ME!B18+ISE!B18+'EE'!B18+CPE!B18+CHE!B18+'CE'!B18+'AE'!B8</f>
        <v>56</v>
      </c>
      <c r="C20" s="90">
        <f>SWE!C8+OR!C8+ME!C18+ISE!C18+'EE'!C18+CPE!C18+CHE!C18+'CE'!C18+'AE'!C8</f>
        <v>10</v>
      </c>
      <c r="D20" s="88">
        <f>SWE!D8+OR!D8+ME!D18+ISE!D18+'EE'!D18+CPE!D18+CHE!D18+'CE'!D18+'AE'!D8</f>
        <v>5</v>
      </c>
      <c r="E20" s="90">
        <f>SWE!E8+OR!E8+ME!E18+ISE!E18+'EE'!E18+CPE!E18+CHE!E18+'CE'!E18+'AE'!E8</f>
        <v>2</v>
      </c>
      <c r="F20" s="88">
        <f>SWE!F8+OR!F8+ME!F18+ISE!F18+'EE'!F18+CPE!F18+CHE!F18+'CE'!F18+'AE'!F8</f>
        <v>0</v>
      </c>
      <c r="G20" s="90">
        <f>SWE!G8+OR!G8+ME!G18+ISE!G18+'EE'!G18+CPE!G18+CHE!G18+'CE'!G18+'AE'!G8</f>
        <v>1</v>
      </c>
      <c r="H20" s="88">
        <f>SWE!H8+OR!H8+ME!H18+ISE!H18+'EE'!H18+CPE!H18+CHE!H18+'CE'!H18+'AE'!H8</f>
        <v>1</v>
      </c>
      <c r="I20" s="90">
        <f>SWE!I8+OR!I8+ME!I18+ISE!I18+'EE'!I18+CPE!I18+CHE!I18+'CE'!I18+'AE'!I8</f>
        <v>1</v>
      </c>
      <c r="J20" s="88">
        <f>SWE!J8+OR!J8+ME!J18+ISE!J18+'EE'!J18+CPE!J18+CHE!J18+'CE'!J18+'AE'!J8</f>
        <v>0</v>
      </c>
      <c r="K20" s="90">
        <f>SWE!K8+OR!K8+ME!K18+ISE!K18+'EE'!K18+CPE!K18+CHE!K18+'CE'!K18+'AE'!K8</f>
        <v>0</v>
      </c>
      <c r="L20" s="88">
        <f>SWE!L8+OR!L8+ME!L18+ISE!L18+'EE'!L18+CPE!L18+CHE!L18+'CE'!L18+'AE'!L8</f>
        <v>24</v>
      </c>
      <c r="M20" s="90">
        <f>SWE!M8+OR!M8+ME!M18+ISE!M18+'EE'!M18+CPE!M18+CHE!M18+'CE'!M18+'AE'!M8</f>
        <v>7</v>
      </c>
      <c r="N20" s="88">
        <f>SUM('CE'!N18,CPE!N18,'EE'!N18,ISE!N18,ME!N18)</f>
        <v>1</v>
      </c>
      <c r="O20" s="90">
        <f>SUM('CE'!O18,CPE!O18,'EE'!O18,ISE!O18,ME!O18)</f>
        <v>0</v>
      </c>
      <c r="P20" s="89">
        <f>SWE!P8+OR!N8+ME!P18+ISE!P18+'EE'!P18+CPE!P18+CHE!P18+'CE'!P18+'AE'!P8</f>
        <v>87</v>
      </c>
      <c r="Q20" s="89">
        <f>SWE!Q8+OR!O8+ME!Q18+ISE!Q18+'EE'!Q18+CPE!Q18+CHE!Q18+'CE'!Q18+'AE'!Q8</f>
        <v>21</v>
      </c>
      <c r="R20" s="87">
        <f>SWE!R8+OR!P8+ME!R18+ISE!R18+'EE'!R18+CPE!R18+CHE!R18+'CE'!R18+'AE'!R8</f>
        <v>108</v>
      </c>
      <c r="S20" s="103"/>
      <c r="T20" s="103"/>
    </row>
    <row r="21" spans="1:20" ht="10.5" customHeight="1">
      <c r="A21" s="16" t="s">
        <v>45</v>
      </c>
      <c r="B21" s="88">
        <f>SWE!B9+OR!B9+ME!B19+ISE!B19+'EE'!B19+CPE!B19+CHE!B19+'CE'!B19+'AE'!B9</f>
        <v>67</v>
      </c>
      <c r="C21" s="90">
        <f>SWE!C9+OR!C9+ME!C19+ISE!C19+'EE'!C19+CPE!C19+CHE!C19+'CE'!C19+'AE'!C9</f>
        <v>11</v>
      </c>
      <c r="D21" s="88">
        <f>SWE!D9+OR!D9+ME!D19+ISE!D19+'EE'!D19+CPE!D19+CHE!D19+'CE'!D19+'AE'!D9</f>
        <v>5</v>
      </c>
      <c r="E21" s="90">
        <f>SWE!E9+OR!E9+ME!E19+ISE!E19+'EE'!E19+CPE!E19+CHE!E19+'CE'!E19+'AE'!E9</f>
        <v>2</v>
      </c>
      <c r="F21" s="88">
        <f>SWE!F9+OR!F9+ME!F19+ISE!F19+'EE'!F19+CPE!F19+CHE!F19+'CE'!F19+'AE'!F9</f>
        <v>0</v>
      </c>
      <c r="G21" s="90">
        <f>SWE!G9+OR!G9+ME!G19+ISE!G19+'EE'!G19+CPE!G19+CHE!G19+'CE'!G19+'AE'!G9</f>
        <v>0</v>
      </c>
      <c r="H21" s="88">
        <f>SWE!H9+OR!H9+ME!H19+ISE!H19+'EE'!H19+CPE!H19+CHE!H19+'CE'!H19+'AE'!H9</f>
        <v>7</v>
      </c>
      <c r="I21" s="90">
        <f>SWE!I9+OR!I9+ME!I19+ISE!I19+'EE'!I19+CPE!I19+CHE!I19+'CE'!I19+'AE'!I9</f>
        <v>2</v>
      </c>
      <c r="J21" s="88">
        <f>SWE!J9+OR!J9+ME!J19+ISE!J19+'EE'!J19+CPE!J19+CHE!J19+'CE'!J19+'AE'!J9</f>
        <v>0</v>
      </c>
      <c r="K21" s="90">
        <f>SWE!K9+OR!K9+ME!K19+ISE!K19+'EE'!K19+CPE!K19+CHE!K19+'CE'!K19+'AE'!K9</f>
        <v>1</v>
      </c>
      <c r="L21" s="88">
        <f>SWE!L9+OR!L9+ME!L19+ISE!L19+'EE'!L19+CPE!L19+CHE!L19+'CE'!L19+'AE'!L9</f>
        <v>31</v>
      </c>
      <c r="M21" s="90">
        <f>SWE!M9+OR!M9+ME!M19+ISE!M19+'EE'!M19+CPE!M19+CHE!M19+'CE'!M19+'AE'!M9</f>
        <v>6</v>
      </c>
      <c r="N21" s="88">
        <f>SUM('CE'!N19,CPE!N19,'EE'!N19,ISE!N19,ME!N19)</f>
        <v>0</v>
      </c>
      <c r="O21" s="90">
        <f>SUM('CE'!O19,CPE!O19,'EE'!O19,ISE!O19,ME!O19)</f>
        <v>0</v>
      </c>
      <c r="P21" s="89">
        <f>SWE!P9+OR!N9+ME!P19+ISE!P19+'EE'!P19+CPE!P19+CHE!P19+'CE'!P19+'AE'!P9</f>
        <v>110</v>
      </c>
      <c r="Q21" s="89">
        <f>SWE!Q9+OR!O9+ME!Q19+ISE!Q19+'EE'!Q19+CPE!Q19+CHE!Q19+'CE'!Q19+'AE'!Q9</f>
        <v>22</v>
      </c>
      <c r="R21" s="87">
        <f>SWE!R9+OR!P9+ME!R19+ISE!R19+'EE'!R19+CPE!R19+CHE!R19+'CE'!R19+'AE'!R9</f>
        <v>132</v>
      </c>
      <c r="S21" s="103"/>
      <c r="T21" s="103"/>
    </row>
    <row r="22" spans="1:20" ht="10.5" customHeight="1">
      <c r="A22" s="16" t="s">
        <v>50</v>
      </c>
      <c r="B22" s="88">
        <f>SWE!B10+OR!B10+ME!B20+ISE!B20+'EE'!B20+CPE!B20+CHE!B20+'CE'!B20+'AE'!B10</f>
        <v>72</v>
      </c>
      <c r="C22" s="90">
        <f>SWE!C10+OR!C10+ME!C20+ISE!C20+'EE'!C20+CPE!C20+CHE!C20+'CE'!C20+'AE'!C10</f>
        <v>13</v>
      </c>
      <c r="D22" s="88">
        <f>SWE!D10+OR!D10+ME!D20+ISE!D20+'EE'!D20+CPE!D20+CHE!D20+'CE'!D20+'AE'!D10</f>
        <v>1</v>
      </c>
      <c r="E22" s="90">
        <f>SWE!E10+OR!E10+ME!E20+ISE!E20+'EE'!E20+CPE!E20+CHE!E20+'CE'!E20+'AE'!E10</f>
        <v>4</v>
      </c>
      <c r="F22" s="88">
        <f>SWE!F10+OR!F10+ME!F20+ISE!F20+'EE'!F20+CPE!F20+CHE!F20+'CE'!F20+'AE'!F10</f>
        <v>2</v>
      </c>
      <c r="G22" s="90">
        <f>SWE!G10+OR!G10+ME!G20+ISE!G20+'EE'!G20+CPE!G20+CHE!G20+'CE'!G20+'AE'!G10</f>
        <v>0</v>
      </c>
      <c r="H22" s="88">
        <f>SWE!H10+OR!H10+ME!H20+ISE!H20+'EE'!H20+CPE!H20+CHE!H20+'CE'!H20+'AE'!H10</f>
        <v>2</v>
      </c>
      <c r="I22" s="90">
        <f>SWE!I10+OR!I10+ME!I20+ISE!I20+'EE'!I20+CPE!I20+CHE!I20+'CE'!I20+'AE'!I10</f>
        <v>1</v>
      </c>
      <c r="J22" s="88">
        <f>SWE!J10+OR!J10+ME!J20+ISE!J20+'EE'!J20+CPE!J20+CHE!J20+'CE'!J20+'AE'!J10</f>
        <v>0</v>
      </c>
      <c r="K22" s="90">
        <f>SWE!K10+OR!K10+ME!K20+ISE!K20+'EE'!K20+CPE!K20+CHE!K20+'CE'!K20+'AE'!K10</f>
        <v>1</v>
      </c>
      <c r="L22" s="88">
        <f>SWE!L10+OR!L10+ME!L20+ISE!L20+'EE'!L20+CPE!L20+CHE!L20+'CE'!L20+'AE'!L10</f>
        <v>21</v>
      </c>
      <c r="M22" s="90">
        <f>SWE!M10+OR!M10+ME!M20+ISE!M20+'EE'!M20+CPE!M20+CHE!M20+'CE'!M20+'AE'!M10</f>
        <v>6</v>
      </c>
      <c r="N22" s="88">
        <f>SUM('CE'!N20,CPE!N20,'EE'!N20,ISE!N20,ME!N20)</f>
        <v>1</v>
      </c>
      <c r="O22" s="90">
        <f>SUM('CE'!O20,CPE!O20,'EE'!O20,ISE!O20,ME!O20)</f>
        <v>0</v>
      </c>
      <c r="P22" s="89">
        <f>SWE!P10+OR!N10+ME!P20+ISE!P20+'EE'!P20+CPE!P20+CHE!P20+'CE'!P20+'AE'!P10</f>
        <v>99</v>
      </c>
      <c r="Q22" s="89">
        <f>SWE!Q10+OR!O10+ME!Q20+ISE!Q20+'EE'!Q20+CPE!Q20+CHE!Q20+'CE'!Q20+'AE'!Q10</f>
        <v>25</v>
      </c>
      <c r="R22" s="87">
        <f>SWE!R10+OR!P10+ME!R20+ISE!R20+'EE'!R20+CPE!R20+CHE!R20+'CE'!R20+'AE'!R10</f>
        <v>124</v>
      </c>
      <c r="S22" s="103"/>
      <c r="T22" s="103"/>
    </row>
    <row r="23" spans="2:20" ht="9.75" customHeight="1">
      <c r="B23" s="10"/>
      <c r="C23" s="11"/>
      <c r="D23" s="10"/>
      <c r="E23" s="11"/>
      <c r="F23" s="10"/>
      <c r="G23" s="11"/>
      <c r="H23" s="10"/>
      <c r="I23" s="11"/>
      <c r="J23" s="10"/>
      <c r="K23" s="11"/>
      <c r="L23" s="10"/>
      <c r="M23" s="20"/>
      <c r="N23" s="10"/>
      <c r="O23" s="11"/>
      <c r="P23" s="20"/>
      <c r="Q23" s="11"/>
      <c r="R23" s="12"/>
      <c r="S23" s="103"/>
      <c r="T23" s="103"/>
    </row>
    <row r="24" spans="1:20" ht="9.75" customHeight="1">
      <c r="A24"/>
      <c r="S24" s="103"/>
      <c r="T24" s="103"/>
    </row>
    <row r="25" spans="1:20" s="28" customFormat="1" ht="10.5" customHeight="1">
      <c r="A25" s="29"/>
      <c r="B25" s="47" t="s">
        <v>0</v>
      </c>
      <c r="C25" s="48"/>
      <c r="D25" s="47" t="s">
        <v>1</v>
      </c>
      <c r="E25" s="48"/>
      <c r="F25" s="47" t="s">
        <v>2</v>
      </c>
      <c r="G25" s="48"/>
      <c r="H25" s="47" t="s">
        <v>3</v>
      </c>
      <c r="I25" s="48"/>
      <c r="J25" s="47" t="s">
        <v>4</v>
      </c>
      <c r="K25" s="48"/>
      <c r="L25" s="117" t="s">
        <v>5</v>
      </c>
      <c r="M25" s="118"/>
      <c r="N25" s="47" t="s">
        <v>37</v>
      </c>
      <c r="O25" s="48"/>
      <c r="P25" s="77" t="s">
        <v>6</v>
      </c>
      <c r="Q25" s="48"/>
      <c r="R25" s="37" t="s">
        <v>7</v>
      </c>
      <c r="S25" s="103"/>
      <c r="T25" s="103"/>
    </row>
    <row r="26" spans="1:20" s="28" customFormat="1" ht="10.5" customHeight="1">
      <c r="A26" s="6" t="s">
        <v>48</v>
      </c>
      <c r="B26" s="38" t="s">
        <v>8</v>
      </c>
      <c r="C26" s="39" t="s">
        <v>9</v>
      </c>
      <c r="D26" s="38" t="s">
        <v>8</v>
      </c>
      <c r="E26" s="39" t="s">
        <v>9</v>
      </c>
      <c r="F26" s="38" t="s">
        <v>8</v>
      </c>
      <c r="G26" s="39" t="s">
        <v>9</v>
      </c>
      <c r="H26" s="38" t="s">
        <v>8</v>
      </c>
      <c r="I26" s="39" t="s">
        <v>9</v>
      </c>
      <c r="J26" s="38" t="s">
        <v>8</v>
      </c>
      <c r="K26" s="39" t="s">
        <v>9</v>
      </c>
      <c r="L26" s="38" t="s">
        <v>8</v>
      </c>
      <c r="M26" s="78" t="s">
        <v>9</v>
      </c>
      <c r="N26" s="42" t="s">
        <v>8</v>
      </c>
      <c r="O26" s="43" t="s">
        <v>9</v>
      </c>
      <c r="P26" s="78" t="s">
        <v>8</v>
      </c>
      <c r="Q26" s="39" t="s">
        <v>9</v>
      </c>
      <c r="R26" s="40" t="s">
        <v>6</v>
      </c>
      <c r="S26" s="103"/>
      <c r="T26" s="103"/>
    </row>
    <row r="27" spans="1:20" ht="9.75" customHeight="1">
      <c r="A27"/>
      <c r="B27" s="3"/>
      <c r="C27" s="4"/>
      <c r="D27" s="3"/>
      <c r="E27" s="4"/>
      <c r="F27" s="3"/>
      <c r="G27" s="4"/>
      <c r="H27" s="3"/>
      <c r="I27" s="4"/>
      <c r="J27" s="3"/>
      <c r="K27" s="4"/>
      <c r="L27" s="3"/>
      <c r="M27" s="79"/>
      <c r="N27" s="3"/>
      <c r="O27" s="4"/>
      <c r="P27" s="79"/>
      <c r="Q27" s="4"/>
      <c r="R27" s="9"/>
      <c r="S27" s="103"/>
      <c r="T27" s="103"/>
    </row>
    <row r="28" spans="1:20" s="17" customFormat="1" ht="10.5" customHeight="1">
      <c r="A28" s="16" t="s">
        <v>39</v>
      </c>
      <c r="B28" s="88">
        <f>OSE!B6+ME!B26+ISE!B26+'EE'!B26+CPE!B26+'CE'!B26</f>
        <v>6</v>
      </c>
      <c r="C28" s="89">
        <f>OSE!C6+ME!C26+ISE!C26+'EE'!C26+CPE!C26+'CE'!C26</f>
        <v>2</v>
      </c>
      <c r="D28" s="88">
        <f>OSE!D6+ME!D26+ISE!D26+'EE'!D26+CPE!D26+'CE'!D26</f>
        <v>1</v>
      </c>
      <c r="E28" s="89">
        <f>OSE!E6+ME!E26+ISE!E26+'EE'!E26+CPE!E26+'CE'!E26</f>
        <v>1</v>
      </c>
      <c r="F28" s="88">
        <f>OSE!F6+ME!F26+ISE!F26+'EE'!F26+CPE!F26+'CE'!F26</f>
        <v>0</v>
      </c>
      <c r="G28" s="89">
        <f>OSE!G6+ME!G26+ISE!G26+'EE'!G26+CPE!G26+'CE'!G26</f>
        <v>0</v>
      </c>
      <c r="H28" s="88">
        <f>OSE!H6+ME!H26+ISE!H26+'EE'!H26+CPE!H26+'CE'!H26</f>
        <v>0</v>
      </c>
      <c r="I28" s="89">
        <f>OSE!I6+ME!I26+ISE!I26+'EE'!I26+CPE!I26+'CE'!I26</f>
        <v>0</v>
      </c>
      <c r="J28" s="88">
        <f>OSE!J6+ME!J26+ISE!J26+'EE'!J26+CPE!J26+'CE'!J26</f>
        <v>0</v>
      </c>
      <c r="K28" s="89">
        <f>OSE!K6+ME!K26+ISE!K26+'EE'!K26+CPE!K26+'CE'!K26</f>
        <v>0</v>
      </c>
      <c r="L28" s="88">
        <f>OSE!L6+ME!L26+ISE!L26+'EE'!L26+CPE!L26+'CE'!L26</f>
        <v>7</v>
      </c>
      <c r="M28" s="89">
        <f>OSE!M6+ME!M26+ISE!M26+'EE'!M26+CPE!M26+'CE'!M26</f>
        <v>0</v>
      </c>
      <c r="N28" s="88">
        <f>SUM('CE'!N26,CPE!N26,'EE'!N26,ISE!N26,ME!N26,OSE!N6)</f>
        <v>0</v>
      </c>
      <c r="O28" s="90">
        <f>SUM('CE'!O26,CPE!O26,'EE'!O26,ISE!O26,ME!O26,OSE!O6)</f>
        <v>0</v>
      </c>
      <c r="P28" s="89">
        <f>OSE!P6+ME!P26+ISE!P26+'EE'!P26+CPE!P26+'CE'!P26</f>
        <v>14</v>
      </c>
      <c r="Q28" s="89">
        <f>OSE!Q6+ME!Q26+ISE!Q26+'EE'!Q26+CPE!Q26+'CE'!Q26</f>
        <v>3</v>
      </c>
      <c r="R28" s="87">
        <f>Q28+P28</f>
        <v>17</v>
      </c>
      <c r="S28" s="103"/>
      <c r="T28" s="103"/>
    </row>
    <row r="29" spans="1:20" s="17" customFormat="1" ht="10.5" customHeight="1">
      <c r="A29" s="16" t="s">
        <v>42</v>
      </c>
      <c r="B29" s="88">
        <f>OSE!B7+ME!B27+ISE!B27+'EE'!B27+CPE!B27+'CE'!B27</f>
        <v>10</v>
      </c>
      <c r="C29" s="89">
        <f>OSE!C7+ME!C27+ISE!C27+'EE'!C27+CPE!C27+'CE'!C27</f>
        <v>1</v>
      </c>
      <c r="D29" s="88">
        <f>OSE!D7+ME!D27+ISE!D27+'EE'!D27+CPE!D27+'CE'!D27</f>
        <v>0</v>
      </c>
      <c r="E29" s="89">
        <f>OSE!E7+ME!E27+ISE!E27+'EE'!E27+CPE!E27+'CE'!E27</f>
        <v>0</v>
      </c>
      <c r="F29" s="88">
        <f>OSE!F7+ME!F27+ISE!F27+'EE'!F27+CPE!F27+'CE'!F27</f>
        <v>0</v>
      </c>
      <c r="G29" s="89">
        <f>OSE!G7+ME!G27+ISE!G27+'EE'!G27+CPE!G27+'CE'!G27</f>
        <v>0</v>
      </c>
      <c r="H29" s="88">
        <f>OSE!H7+ME!H27+ISE!H27+'EE'!H27+CPE!H27+'CE'!H27</f>
        <v>1</v>
      </c>
      <c r="I29" s="89">
        <f>OSE!I7+ME!I27+ISE!I27+'EE'!I27+CPE!I27+'CE'!I27</f>
        <v>0</v>
      </c>
      <c r="J29" s="88">
        <f>OSE!J7+ME!J27+ISE!J27+'EE'!J27+CPE!J27+'CE'!J27</f>
        <v>0</v>
      </c>
      <c r="K29" s="89">
        <f>OSE!K7+ME!K27+ISE!K27+'EE'!K27+CPE!K27+'CE'!K27</f>
        <v>0</v>
      </c>
      <c r="L29" s="88">
        <f>OSE!L7+ME!L27+ISE!L27+'EE'!L27+CPE!L27+'CE'!L27</f>
        <v>8</v>
      </c>
      <c r="M29" s="89">
        <f>OSE!M7+ME!M27+ISE!M27+'EE'!M27+CPE!M27+'CE'!M27</f>
        <v>1</v>
      </c>
      <c r="N29" s="88">
        <f>OSE!N7+ME!N27+ISE!N27+'EE'!N27+CPE!N27+'CE'!N27</f>
        <v>1</v>
      </c>
      <c r="O29" s="90">
        <f>OSE!O7+ME!O27+ISE!O27+'EE'!O27+CPE!O27+'CE'!O27</f>
        <v>0</v>
      </c>
      <c r="P29" s="89">
        <f>OSE!P7+ME!P27+ISE!P27+'EE'!P27+CPE!P27+'CE'!P27</f>
        <v>20</v>
      </c>
      <c r="Q29" s="89">
        <f>OSE!Q7+ME!Q27+ISE!Q27+'EE'!Q27+CPE!Q27+'CE'!Q27</f>
        <v>2</v>
      </c>
      <c r="R29" s="87">
        <f>Q29+P29</f>
        <v>22</v>
      </c>
      <c r="S29" s="103"/>
      <c r="T29" s="103"/>
    </row>
    <row r="30" spans="1:20" s="17" customFormat="1" ht="10.5" customHeight="1">
      <c r="A30" s="16" t="s">
        <v>44</v>
      </c>
      <c r="B30" s="88">
        <f>OSE!B8+ME!B28+ISE!B28+'EE'!B28+CPE!B28+'CE'!B28</f>
        <v>11</v>
      </c>
      <c r="C30" s="89">
        <f>OSE!C8+ME!C28+ISE!C28+'EE'!C28+CPE!C28+'CE'!C28</f>
        <v>1</v>
      </c>
      <c r="D30" s="88">
        <f>OSE!D8+ME!D28+ISE!D28+'EE'!D28+CPE!D28+'CE'!D28</f>
        <v>1</v>
      </c>
      <c r="E30" s="89">
        <f>OSE!E8+ME!E28+ISE!E28+'EE'!E28+CPE!E28+'CE'!E28</f>
        <v>1</v>
      </c>
      <c r="F30" s="88">
        <f>OSE!F8+ME!F28+ISE!F28+'EE'!F28+CPE!F28+'CE'!F28</f>
        <v>0</v>
      </c>
      <c r="G30" s="89">
        <f>OSE!G8+ME!G28+ISE!G28+'EE'!G28+CPE!G28+'CE'!G28</f>
        <v>0</v>
      </c>
      <c r="H30" s="88">
        <f>OSE!H8+ME!H28+ISE!H28+'EE'!H28+CPE!H28+'CE'!H28</f>
        <v>0</v>
      </c>
      <c r="I30" s="89">
        <f>OSE!I8+ME!I28+ISE!I28+'EE'!I28+CPE!I28+'CE'!I28</f>
        <v>0</v>
      </c>
      <c r="J30" s="88">
        <f>OSE!J8+ME!J28+ISE!J28+'EE'!J28+CPE!J28+'CE'!J28</f>
        <v>0</v>
      </c>
      <c r="K30" s="89">
        <f>OSE!K8+ME!K28+ISE!K28+'EE'!K28+CPE!K28+'CE'!K28</f>
        <v>0</v>
      </c>
      <c r="L30" s="88">
        <f>OSE!L8+ME!L28+ISE!L28+'EE'!L28+CPE!L28+'CE'!L28</f>
        <v>5</v>
      </c>
      <c r="M30" s="89">
        <f>OSE!M8+ME!M28+ISE!M28+'EE'!M28+CPE!M28+'CE'!M28</f>
        <v>3</v>
      </c>
      <c r="N30" s="88">
        <f>OSE!N8+ME!N28+ISE!N28+'EE'!N28+CPE!N28+'CE'!N28</f>
        <v>0</v>
      </c>
      <c r="O30" s="90">
        <f>OSE!O8+ME!O28+ISE!O28+'EE'!O28+CPE!O28+'CE'!O28</f>
        <v>0</v>
      </c>
      <c r="P30" s="89">
        <f>OSE!P8+ME!P28+ISE!P28+'EE'!P28+CPE!P28+'CE'!P28</f>
        <v>17</v>
      </c>
      <c r="Q30" s="89">
        <f>OSE!Q8+ME!Q28+ISE!Q28+'EE'!Q28+CPE!Q28+'CE'!Q28</f>
        <v>5</v>
      </c>
      <c r="R30" s="87">
        <f>Q30+P30</f>
        <v>22</v>
      </c>
      <c r="S30" s="103"/>
      <c r="T30" s="103"/>
    </row>
    <row r="31" spans="1:20" s="17" customFormat="1" ht="10.5" customHeight="1">
      <c r="A31" s="16" t="s">
        <v>45</v>
      </c>
      <c r="B31" s="88">
        <f>OSE!B9+ME!B29+ISE!B29+'EE'!B29+CPE!B29+'CE'!B29</f>
        <v>5</v>
      </c>
      <c r="C31" s="89">
        <f>OSE!C9+ME!C29+ISE!C29+'EE'!C29+CPE!C29+'CE'!C29</f>
        <v>3</v>
      </c>
      <c r="D31" s="88">
        <f>OSE!D9+ME!D29+ISE!D29+'EE'!D29+CPE!D29+'CE'!D29</f>
        <v>0</v>
      </c>
      <c r="E31" s="89">
        <f>OSE!E9+ME!E29+ISE!E29+'EE'!E29+CPE!E29+'CE'!E29</f>
        <v>0</v>
      </c>
      <c r="F31" s="88">
        <f>OSE!F9+ME!F29+ISE!F29+'EE'!F29+CPE!F29+'CE'!F29</f>
        <v>0</v>
      </c>
      <c r="G31" s="89">
        <f>OSE!G9+ME!G29+ISE!G29+'EE'!G29+CPE!G29+'CE'!G29</f>
        <v>0</v>
      </c>
      <c r="H31" s="88">
        <f>OSE!H9+ME!H29+ISE!H29+'EE'!H29+CPE!H29+'CE'!H29</f>
        <v>0</v>
      </c>
      <c r="I31" s="89">
        <f>OSE!I9+ME!I29+ISE!I29+'EE'!I29+CPE!I29+'CE'!I29</f>
        <v>0</v>
      </c>
      <c r="J31" s="88">
        <f>OSE!J9+ME!J29+ISE!J29+'EE'!J29+CPE!J29+'CE'!J29</f>
        <v>0</v>
      </c>
      <c r="K31" s="89">
        <f>OSE!K9+ME!K29+ISE!K29+'EE'!K29+CPE!K29+'CE'!K29</f>
        <v>0</v>
      </c>
      <c r="L31" s="88">
        <f>OSE!L9+ME!L29+ISE!L29+'EE'!L29+CPE!L29+'CE'!L29</f>
        <v>6</v>
      </c>
      <c r="M31" s="89">
        <f>OSE!M9+ME!M29+ISE!M29+'EE'!M29+CPE!M29+'CE'!M29</f>
        <v>2</v>
      </c>
      <c r="N31" s="88">
        <f>OSE!N9+ME!N29+ISE!N29+'EE'!N29+CPE!N29+'CE'!N29</f>
        <v>0</v>
      </c>
      <c r="O31" s="90">
        <f>OSE!O9+ME!O29+ISE!O29+'EE'!O29+CPE!O29+'CE'!O29</f>
        <v>0</v>
      </c>
      <c r="P31" s="89">
        <f>OSE!P9+ME!P29+ISE!P29+'EE'!P29+CPE!P29+'CE'!P29</f>
        <v>11</v>
      </c>
      <c r="Q31" s="89">
        <f>OSE!Q9+ME!Q29+ISE!Q29+'EE'!Q29+CPE!Q29+'CE'!Q29</f>
        <v>5</v>
      </c>
      <c r="R31" s="87">
        <f>Q31+P31</f>
        <v>16</v>
      </c>
      <c r="S31" s="103"/>
      <c r="T31" s="103"/>
    </row>
    <row r="32" spans="1:20" s="17" customFormat="1" ht="10.5" customHeight="1">
      <c r="A32" s="16" t="s">
        <v>50</v>
      </c>
      <c r="B32" s="88">
        <f>OSE!B10+ME!B30+ISE!B30+'EE'!B30+CPE!B30+'CE'!B30</f>
        <v>9</v>
      </c>
      <c r="C32" s="90">
        <f>OSE!C10+ME!C30+ISE!C30+'EE'!C30+CPE!C30+'CE'!C30</f>
        <v>1</v>
      </c>
      <c r="D32" s="89">
        <f>OSE!D10+ME!D30+ISE!D30+'EE'!D30+CPE!D30+'CE'!D30</f>
        <v>2</v>
      </c>
      <c r="E32" s="90">
        <f>OSE!E10+ME!E30+ISE!E30+'EE'!E30+CPE!E30+'CE'!E30</f>
        <v>1</v>
      </c>
      <c r="F32" s="89">
        <f>OSE!F10+ME!F30+ISE!F30+'EE'!F30+CPE!F30+'CE'!F30</f>
        <v>0</v>
      </c>
      <c r="G32" s="90">
        <f>OSE!G10+ME!G30+ISE!G30+'EE'!G30+CPE!G30+'CE'!G30</f>
        <v>0</v>
      </c>
      <c r="H32" s="89">
        <f>OSE!H10+ME!H30+ISE!H30+'EE'!H30+CPE!H30+'CE'!H30</f>
        <v>1</v>
      </c>
      <c r="I32" s="90">
        <f>OSE!I10+ME!I30+ISE!I30+'EE'!I30+CPE!I30+'CE'!I30</f>
        <v>0</v>
      </c>
      <c r="J32" s="89">
        <f>OSE!J10+ME!J30+ISE!J30+'EE'!J30+CPE!J30+'CE'!J30</f>
        <v>0</v>
      </c>
      <c r="K32" s="90">
        <f>OSE!K10+ME!K30+ISE!K30+'EE'!K30+CPE!K30+'CE'!K30</f>
        <v>0</v>
      </c>
      <c r="L32" s="89">
        <f>OSE!L10+ME!L30+ISE!L30+'EE'!L30+CPE!L30+'CE'!L30</f>
        <v>1</v>
      </c>
      <c r="M32" s="90">
        <f>OSE!M10+ME!M30+ISE!M30+'EE'!M30+CPE!M30+'CE'!M30</f>
        <v>1</v>
      </c>
      <c r="N32" s="89">
        <f>OSE!N10+ME!N30+ISE!N30+'EE'!N30+CPE!N30+'CE'!N30</f>
        <v>0</v>
      </c>
      <c r="O32" s="90">
        <f>OSE!O10+ME!O30+ISE!O30+'EE'!O30+CPE!O30+'CE'!O30</f>
        <v>0</v>
      </c>
      <c r="P32" s="89">
        <f>OSE!P10+ME!P30+ISE!P30+'EE'!P30+CPE!P30+'CE'!P30</f>
        <v>13</v>
      </c>
      <c r="Q32" s="89">
        <f>OSE!Q10+ME!Q30+ISE!Q30+'EE'!Q30+CPE!Q30+'CE'!Q30</f>
        <v>3</v>
      </c>
      <c r="R32" s="87">
        <f>Q32+P32</f>
        <v>16</v>
      </c>
      <c r="S32" s="103"/>
      <c r="T32" s="103"/>
    </row>
    <row r="33" spans="2:20" ht="9.75" customHeight="1">
      <c r="B33" s="10"/>
      <c r="C33" s="11"/>
      <c r="D33" s="10"/>
      <c r="E33" s="11"/>
      <c r="F33" s="10"/>
      <c r="G33" s="11"/>
      <c r="H33" s="10"/>
      <c r="I33" s="11"/>
      <c r="J33" s="10"/>
      <c r="K33" s="11"/>
      <c r="L33" s="10"/>
      <c r="M33" s="20"/>
      <c r="N33" s="10"/>
      <c r="O33" s="11"/>
      <c r="P33" s="20"/>
      <c r="Q33" s="11"/>
      <c r="R33" s="12"/>
      <c r="S33" s="103"/>
      <c r="T33" s="103"/>
    </row>
    <row r="34" spans="1:20" ht="9.75" customHeight="1">
      <c r="A34"/>
      <c r="S34" s="103"/>
      <c r="T34" s="103"/>
    </row>
    <row r="35" spans="1:20" ht="10.5" customHeight="1">
      <c r="A35" s="6" t="s">
        <v>10</v>
      </c>
      <c r="S35" s="103"/>
      <c r="T35" s="103"/>
    </row>
    <row r="36" spans="1:20" s="32" customFormat="1" ht="10.5" customHeight="1">
      <c r="A36" s="33" t="s">
        <v>11</v>
      </c>
      <c r="B36" s="47" t="s">
        <v>0</v>
      </c>
      <c r="C36" s="48"/>
      <c r="D36" s="47" t="s">
        <v>1</v>
      </c>
      <c r="E36" s="48"/>
      <c r="F36" s="47" t="s">
        <v>2</v>
      </c>
      <c r="G36" s="48"/>
      <c r="H36" s="47" t="s">
        <v>3</v>
      </c>
      <c r="I36" s="48"/>
      <c r="J36" s="47" t="s">
        <v>4</v>
      </c>
      <c r="K36" s="48"/>
      <c r="L36" s="117" t="s">
        <v>5</v>
      </c>
      <c r="M36" s="118"/>
      <c r="N36" s="47" t="s">
        <v>37</v>
      </c>
      <c r="O36" s="48"/>
      <c r="P36" s="77" t="s">
        <v>6</v>
      </c>
      <c r="Q36" s="48"/>
      <c r="R36" s="37" t="s">
        <v>7</v>
      </c>
      <c r="S36" s="103"/>
      <c r="T36" s="103"/>
    </row>
    <row r="37" spans="1:20" s="32" customFormat="1" ht="10.5" customHeight="1">
      <c r="A37" s="33" t="s">
        <v>12</v>
      </c>
      <c r="B37" s="42" t="s">
        <v>8</v>
      </c>
      <c r="C37" s="43" t="s">
        <v>9</v>
      </c>
      <c r="D37" s="42" t="s">
        <v>8</v>
      </c>
      <c r="E37" s="43" t="s">
        <v>9</v>
      </c>
      <c r="F37" s="42" t="s">
        <v>8</v>
      </c>
      <c r="G37" s="43" t="s">
        <v>9</v>
      </c>
      <c r="H37" s="42" t="s">
        <v>8</v>
      </c>
      <c r="I37" s="43" t="s">
        <v>9</v>
      </c>
      <c r="J37" s="42" t="s">
        <v>8</v>
      </c>
      <c r="K37" s="43" t="s">
        <v>9</v>
      </c>
      <c r="L37" s="42" t="s">
        <v>8</v>
      </c>
      <c r="M37" s="80" t="s">
        <v>9</v>
      </c>
      <c r="N37" s="42" t="s">
        <v>8</v>
      </c>
      <c r="O37" s="43" t="s">
        <v>9</v>
      </c>
      <c r="P37" s="80" t="s">
        <v>8</v>
      </c>
      <c r="Q37" s="43" t="s">
        <v>9</v>
      </c>
      <c r="R37" s="44" t="s">
        <v>6</v>
      </c>
      <c r="S37" s="103"/>
      <c r="T37" s="103"/>
    </row>
    <row r="38" spans="1:20" ht="9.75" customHeight="1">
      <c r="A38" s="6"/>
      <c r="B38" s="21"/>
      <c r="C38" s="22"/>
      <c r="D38" s="21"/>
      <c r="E38" s="22"/>
      <c r="F38" s="21"/>
      <c r="G38" s="22"/>
      <c r="H38" s="21"/>
      <c r="I38" s="22"/>
      <c r="J38" s="13"/>
      <c r="K38" s="14"/>
      <c r="L38" s="21"/>
      <c r="M38" s="82"/>
      <c r="N38" s="21"/>
      <c r="O38" s="22"/>
      <c r="P38" s="82"/>
      <c r="Q38" s="22"/>
      <c r="R38" s="5"/>
      <c r="S38" s="103"/>
      <c r="T38" s="103"/>
    </row>
    <row r="39" spans="1:20" s="17" customFormat="1" ht="10.5" customHeight="1">
      <c r="A39" s="16" t="s">
        <v>39</v>
      </c>
      <c r="B39" s="88">
        <f>'UND&amp;PEN'!B7+OPE!B17+ME!B37+ISE!B37+'EE'!B37+CPE!B37+CHE!B27+'CE'!B37</f>
        <v>932</v>
      </c>
      <c r="C39" s="89">
        <f>'UND&amp;PEN'!C7+OPE!C17+ME!C37+ISE!C37+'EE'!C37+CPE!C37+CHE!C27+'CE'!C37</f>
        <v>189</v>
      </c>
      <c r="D39" s="88">
        <f>'UND&amp;PEN'!D7+OPE!D17+ME!D37+ISE!D37+'EE'!D37+CPE!D37+CHE!D27+'CE'!D37</f>
        <v>95</v>
      </c>
      <c r="E39" s="89">
        <f>'UND&amp;PEN'!E7+OPE!E17+ME!E37+ISE!E37+'EE'!E37+CPE!E37+CHE!E27+'CE'!E37</f>
        <v>43</v>
      </c>
      <c r="F39" s="88">
        <f>'UND&amp;PEN'!F7+OPE!F17+ME!F37+ISE!F37+'EE'!F37+CPE!F37+CHE!F27+'CE'!F37</f>
        <v>21</v>
      </c>
      <c r="G39" s="89">
        <f>'UND&amp;PEN'!G7+OPE!G17+ME!G37+ISE!G37+'EE'!G37+CPE!G37+CHE!G27+'CE'!G37</f>
        <v>5</v>
      </c>
      <c r="H39" s="88">
        <f>'UND&amp;PEN'!H7+OPE!H17+ME!H37+ISE!H37+'EE'!H37+CPE!H37+CHE!H27+'CE'!H37</f>
        <v>39</v>
      </c>
      <c r="I39" s="89">
        <f>'UND&amp;PEN'!I7+OPE!I17+ME!I37+ISE!I37+'EE'!I37+CPE!I37+CHE!I27+'CE'!I37</f>
        <v>11</v>
      </c>
      <c r="J39" s="88">
        <f>'UND&amp;PEN'!J7+OPE!J17+ME!J37+ISE!J37+'EE'!J37+CPE!J37+CHE!J27+'CE'!J37</f>
        <v>11</v>
      </c>
      <c r="K39" s="89">
        <f>'UND&amp;PEN'!K7+OPE!K17+ME!K37+ISE!K37+'EE'!K37+CPE!K37+CHE!K27+'CE'!K37</f>
        <v>6</v>
      </c>
      <c r="L39" s="88">
        <f>'UND&amp;PEN'!L7+OPE!L17+ME!L37+ISE!L37+'EE'!L37+CPE!L37+CHE!L27+'CE'!L37</f>
        <v>58</v>
      </c>
      <c r="M39" s="89">
        <f>'UND&amp;PEN'!M7+OPE!M17+ME!M37+ISE!M37+'EE'!M37+CPE!M37+CHE!M27+'CE'!M37</f>
        <v>8</v>
      </c>
      <c r="N39" s="95">
        <f>SUM('CE'!N37,CPE!N37,'EE'!N37,ISE!N37,ME!N37,'UND&amp;PEN'!N7,CHE!N27,OPE!N17)</f>
        <v>7</v>
      </c>
      <c r="O39" s="99">
        <f>SUM('CE'!O37,CPE!O37,'EE'!O37,ISE!O37,ME!O37,'UND&amp;PEN'!O7,CHE!O27,OPE!O17)</f>
        <v>1</v>
      </c>
      <c r="P39" s="88">
        <f>L39+J39+H39+F39+D39+B39+N39</f>
        <v>1163</v>
      </c>
      <c r="Q39" s="89">
        <f>M39+K39+I39+G39+E39+C39+O39</f>
        <v>263</v>
      </c>
      <c r="R39" s="87">
        <f>Q39+P39</f>
        <v>1426</v>
      </c>
      <c r="S39" s="103"/>
      <c r="T39" s="103"/>
    </row>
    <row r="40" spans="1:20" s="17" customFormat="1" ht="10.5" customHeight="1">
      <c r="A40" s="16" t="s">
        <v>42</v>
      </c>
      <c r="B40" s="88">
        <f>'UND&amp;PEN'!B8+OPE!B18+ME!B38+ISE!B38+'EE'!B38+CPE!B38+CHE!B28+'CE'!B38</f>
        <v>946</v>
      </c>
      <c r="C40" s="89">
        <f>'UND&amp;PEN'!C8+OPE!C18+ME!C38+ISE!C38+'EE'!C38+CPE!C38+CHE!C28+'CE'!C38</f>
        <v>199</v>
      </c>
      <c r="D40" s="88">
        <f>'UND&amp;PEN'!D8+OPE!D18+ME!D38+ISE!D38+'EE'!D38+CPE!D38+CHE!D28+'CE'!D38</f>
        <v>85</v>
      </c>
      <c r="E40" s="89">
        <f>'UND&amp;PEN'!E8+OPE!E18+ME!E38+ISE!E38+'EE'!E38+CPE!E38+CHE!E28+'CE'!E38</f>
        <v>40</v>
      </c>
      <c r="F40" s="88">
        <f>'UND&amp;PEN'!F8+OPE!F18+ME!F38+ISE!F38+'EE'!F38+CPE!F38+CHE!F28+'CE'!F38</f>
        <v>20</v>
      </c>
      <c r="G40" s="89">
        <f>'UND&amp;PEN'!G8+OPE!G18+ME!G38+ISE!G38+'EE'!G38+CPE!G38+CHE!G28+'CE'!G38</f>
        <v>7</v>
      </c>
      <c r="H40" s="95">
        <f>'UND&amp;PEN'!H8+OPE!H18+ME!H38+ISE!H38+'EE'!H38+CPE!H38+CHE!H28+'CE'!H38</f>
        <v>37</v>
      </c>
      <c r="I40" s="96">
        <f>'UND&amp;PEN'!I8+OPE!I18+ME!I38+ISE!I38+'EE'!I38+CPE!I38+CHE!I28+'CE'!I38</f>
        <v>18</v>
      </c>
      <c r="J40" s="95">
        <f>'UND&amp;PEN'!J8+OPE!J18+ME!J38+ISE!J38+'EE'!J38+CPE!J38+CHE!J28+'CE'!J38</f>
        <v>19</v>
      </c>
      <c r="K40" s="96">
        <f>'UND&amp;PEN'!K8+OPE!K18+ME!K38+ISE!K38+'EE'!K38+CPE!K38+CHE!K28+'CE'!K38</f>
        <v>5</v>
      </c>
      <c r="L40" s="88">
        <f>'UND&amp;PEN'!L8+OPE!L18+ME!L38+ISE!L38+'EE'!L38+CPE!L38+CHE!L28+'CE'!L38</f>
        <v>53</v>
      </c>
      <c r="M40" s="89">
        <f>'UND&amp;PEN'!M8+OPE!M18+ME!M38+ISE!M38+'EE'!M38+CPE!M38+CHE!M28+'CE'!M38</f>
        <v>5</v>
      </c>
      <c r="N40" s="95">
        <f>SUM('CE'!N38,CPE!N38,'EE'!N38,ISE!N38,ME!N38,'UND&amp;PEN'!N8,CHE!N28,OPE!N18)</f>
        <v>11</v>
      </c>
      <c r="O40" s="99">
        <f>SUM('CE'!O38,CPE!O38,'EE'!O38,ISE!O38,ME!O38,'UND&amp;PEN'!O8,CHE!O28,OPE!O18)</f>
        <v>3</v>
      </c>
      <c r="P40" s="88">
        <f aca="true" t="shared" si="0" ref="P40:Q42">N40+L40+J40+H40+F40+D40+B40</f>
        <v>1171</v>
      </c>
      <c r="Q40" s="89">
        <f t="shared" si="0"/>
        <v>277</v>
      </c>
      <c r="R40" s="87">
        <f>Q40+P40</f>
        <v>1448</v>
      </c>
      <c r="S40" s="103"/>
      <c r="T40" s="103"/>
    </row>
    <row r="41" spans="1:20" s="17" customFormat="1" ht="10.5" customHeight="1">
      <c r="A41" s="16" t="s">
        <v>44</v>
      </c>
      <c r="B41" s="88">
        <f>'UND&amp;PEN'!B9+OPE!B19+ME!B39+ISE!B39+'EE'!B39+CPE!B39+CHE!B29+'CE'!B39</f>
        <v>967</v>
      </c>
      <c r="C41" s="89">
        <f>'UND&amp;PEN'!C9+OPE!C19+ME!C39+ISE!C39+'EE'!C39+CPE!C39+CHE!C29+'CE'!C39</f>
        <v>198</v>
      </c>
      <c r="D41" s="88">
        <f>'UND&amp;PEN'!D9+OPE!D19+ME!D39+ISE!D39+'EE'!D39+CPE!D39+CHE!D29+'CE'!D39</f>
        <v>95</v>
      </c>
      <c r="E41" s="89">
        <f>'UND&amp;PEN'!E9+OPE!E19+ME!E39+ISE!E39+'EE'!E39+CPE!E39+CHE!E29+'CE'!E39</f>
        <v>52</v>
      </c>
      <c r="F41" s="88">
        <f>'UND&amp;PEN'!F9+OPE!F19+ME!F39+ISE!F39+'EE'!F39+CPE!F39+CHE!F29+'CE'!F39</f>
        <v>28</v>
      </c>
      <c r="G41" s="89">
        <f>'UND&amp;PEN'!G9+OPE!G19+ME!G39+ISE!G39+'EE'!G39+CPE!G39+CHE!G29+'CE'!G39</f>
        <v>7</v>
      </c>
      <c r="H41" s="95">
        <f>'UND&amp;PEN'!H9+OPE!H19+ME!H39+ISE!H39+'EE'!H39+CPE!H39+CHE!H29+'CE'!H39</f>
        <v>37</v>
      </c>
      <c r="I41" s="96">
        <f>'UND&amp;PEN'!I9+OPE!I19+ME!I39+ISE!I39+'EE'!I39+CPE!I39+CHE!I29+'CE'!I39</f>
        <v>13</v>
      </c>
      <c r="J41" s="95">
        <f>'UND&amp;PEN'!J9+OPE!J19+ME!J39+ISE!J39+'EE'!J39+CPE!J39+CHE!J29+'CE'!J39</f>
        <v>22</v>
      </c>
      <c r="K41" s="96">
        <f>'UND&amp;PEN'!K9+OPE!K19+ME!K39+ISE!K39+'EE'!K39+CPE!K39+CHE!K29+'CE'!K39</f>
        <v>7</v>
      </c>
      <c r="L41" s="88">
        <f>'UND&amp;PEN'!L9+OPE!L19+ME!L39+ISE!L39+'EE'!L39+CPE!L39+CHE!L29+'CE'!L39</f>
        <v>59</v>
      </c>
      <c r="M41" s="89">
        <f>'UND&amp;PEN'!M9+OPE!M19+ME!M39+ISE!M39+'EE'!M39+CPE!M39+CHE!M29+'CE'!M39</f>
        <v>6</v>
      </c>
      <c r="N41" s="95">
        <f>SUM('CE'!N39,CPE!N39,'EE'!N39,ISE!N39,ME!N39,'UND&amp;PEN'!N9,CHE!N29,OPE!N19)</f>
        <v>15</v>
      </c>
      <c r="O41" s="99">
        <f>SUM('CE'!O39,CPE!O39,'EE'!O39,ISE!O39,ME!O39,'UND&amp;PEN'!O9,CHE!O29,OPE!O19)</f>
        <v>5</v>
      </c>
      <c r="P41" s="88">
        <f t="shared" si="0"/>
        <v>1223</v>
      </c>
      <c r="Q41" s="89">
        <f t="shared" si="0"/>
        <v>288</v>
      </c>
      <c r="R41" s="87">
        <f>Q41+P41</f>
        <v>1511</v>
      </c>
      <c r="S41" s="103"/>
      <c r="T41" s="103"/>
    </row>
    <row r="42" spans="1:20" s="17" customFormat="1" ht="10.5" customHeight="1">
      <c r="A42" s="16" t="s">
        <v>45</v>
      </c>
      <c r="B42" s="88">
        <f>'UND&amp;PEN'!B10+OPE!B20+ME!B40+ISE!B40+'EE'!B40+CPE!B40+CHE!B30+'CE'!B40</f>
        <v>1029</v>
      </c>
      <c r="C42" s="89">
        <f>'UND&amp;PEN'!C10+OPE!C20+ME!C40+ISE!C40+'EE'!C40+CPE!C40+CHE!C30+'CE'!C40</f>
        <v>206</v>
      </c>
      <c r="D42" s="88">
        <f>'UND&amp;PEN'!D10+OPE!D20+ME!D40+ISE!D40+'EE'!D40+CPE!D40+CHE!D30+'CE'!D40</f>
        <v>104</v>
      </c>
      <c r="E42" s="89">
        <f>'UND&amp;PEN'!E10+OPE!E20+ME!E40+ISE!E40+'EE'!E40+CPE!E40+CHE!E30+'CE'!E40</f>
        <v>52</v>
      </c>
      <c r="F42" s="88">
        <f>'UND&amp;PEN'!F10+OPE!F20+ME!F40+ISE!F40+'EE'!F40+CPE!F40+CHE!F30+'CE'!F40</f>
        <v>29</v>
      </c>
      <c r="G42" s="89">
        <f>'UND&amp;PEN'!G10+OPE!G20+ME!G40+ISE!G40+'EE'!G40+CPE!G40+CHE!G30+'CE'!G40</f>
        <v>7</v>
      </c>
      <c r="H42" s="95">
        <f>'UND&amp;PEN'!H10+OPE!H20+ME!H40+ISE!H40+'EE'!H40+CPE!H40+CHE!H30+'CE'!H40</f>
        <v>34</v>
      </c>
      <c r="I42" s="96">
        <f>'UND&amp;PEN'!I10+OPE!I20+ME!I40+ISE!I40+'EE'!I40+CPE!I40+CHE!I30+'CE'!I40</f>
        <v>14</v>
      </c>
      <c r="J42" s="95">
        <f>'UND&amp;PEN'!J10+OPE!J20+ME!J40+ISE!J40+'EE'!J40+CPE!J40+CHE!J30+'CE'!J40</f>
        <v>20</v>
      </c>
      <c r="K42" s="96">
        <f>'UND&amp;PEN'!K10+OPE!K20+ME!K40+ISE!K40+'EE'!K40+CPE!K40+CHE!K30+'CE'!K40</f>
        <v>6</v>
      </c>
      <c r="L42" s="88">
        <f>'UND&amp;PEN'!L10+OPE!L20+ME!L40+ISE!L40+'EE'!L40+CPE!L40+CHE!L30+'CE'!L40</f>
        <v>64</v>
      </c>
      <c r="M42" s="89">
        <f>'UND&amp;PEN'!M10+OPE!M20+ME!M40+ISE!M40+'EE'!M40+CPE!M40+CHE!M30+'CE'!M40</f>
        <v>11</v>
      </c>
      <c r="N42" s="95">
        <f>SUM('CE'!N40,CPE!N40,'EE'!N40,ISE!N40,ME!N40,'UND&amp;PEN'!N10,CHE!N30,OPE!N20)</f>
        <v>13</v>
      </c>
      <c r="O42" s="99">
        <f>SUM('CE'!O40,CPE!O40,'EE'!O40,ISE!O40,ME!O40,'UND&amp;PEN'!O10,CHE!O30,OPE!O20)</f>
        <v>8</v>
      </c>
      <c r="P42" s="88">
        <f t="shared" si="0"/>
        <v>1293</v>
      </c>
      <c r="Q42" s="89">
        <f t="shared" si="0"/>
        <v>304</v>
      </c>
      <c r="R42" s="87">
        <f>Q42+P42</f>
        <v>1597</v>
      </c>
      <c r="S42" s="103"/>
      <c r="T42" s="103"/>
    </row>
    <row r="43" spans="1:20" s="17" customFormat="1" ht="10.5" customHeight="1">
      <c r="A43" s="16" t="s">
        <v>50</v>
      </c>
      <c r="B43" s="88">
        <f>'UND&amp;PEN'!B11+OPE!B21+ME!B41+ISE!B41+'EE'!B41+CPE!B41+CHE!B31+'CE'!B41</f>
        <v>1122</v>
      </c>
      <c r="C43" s="89">
        <f>'UND&amp;PEN'!C11+OPE!C21+ME!C41+ISE!C41+'EE'!C41+CPE!C41+CHE!C31+'CE'!C41</f>
        <v>241</v>
      </c>
      <c r="D43" s="88">
        <f>'UND&amp;PEN'!D11+OPE!D21+ME!D41+ISE!D41+'EE'!D41+CPE!D41+CHE!D31+'CE'!D41</f>
        <v>101</v>
      </c>
      <c r="E43" s="89">
        <f>'UND&amp;PEN'!E11+OPE!E21+ME!E41+ISE!E41+'EE'!E41+CPE!E41+CHE!E31+'CE'!E41</f>
        <v>47</v>
      </c>
      <c r="F43" s="88">
        <f>'UND&amp;PEN'!F11+OPE!F21+ME!F41+ISE!F41+'EE'!F41+CPE!F41+CHE!F31+'CE'!F41</f>
        <v>33</v>
      </c>
      <c r="G43" s="89">
        <f>'UND&amp;PEN'!G11+OPE!G21+ME!G41+ISE!G41+'EE'!G41+CPE!G41+CHE!G31+'CE'!G41</f>
        <v>7</v>
      </c>
      <c r="H43" s="95">
        <f>'UND&amp;PEN'!H11+OPE!H21+ME!H41+ISE!H41+'EE'!H41+CPE!H41+CHE!H31+'CE'!H41</f>
        <v>42</v>
      </c>
      <c r="I43" s="96">
        <f>'UND&amp;PEN'!I11+OPE!I21+ME!I41+ISE!I41+'EE'!I41+CPE!I41+CHE!I31+'CE'!I41</f>
        <v>18</v>
      </c>
      <c r="J43" s="95">
        <f>'UND&amp;PEN'!J11+OPE!J21+ME!J41+ISE!J41+'EE'!J41+CPE!J41+CHE!J31+'CE'!J41</f>
        <v>21</v>
      </c>
      <c r="K43" s="96">
        <f>'UND&amp;PEN'!K11+OPE!K21+ME!K41+ISE!K41+'EE'!K41+CPE!K41+CHE!K31+'CE'!K41</f>
        <v>5</v>
      </c>
      <c r="L43" s="88">
        <f>'UND&amp;PEN'!L11+OPE!L21+ME!L41+ISE!L41+'EE'!L41+CPE!L41+CHE!L31+'CE'!L41</f>
        <v>52</v>
      </c>
      <c r="M43" s="96">
        <f>'UND&amp;PEN'!M11+OPE!M21+ME!M41+ISE!M41+'EE'!M41+CPE!M41+CHE!M31+'CE'!M41</f>
        <v>8</v>
      </c>
      <c r="N43" s="95">
        <f>SUM('CE'!N41,CPE!N41,'EE'!N41,ISE!N41,ME!N41,'UND&amp;PEN'!N11,CHE!N31,OPE!N21)</f>
        <v>26</v>
      </c>
      <c r="O43" s="99">
        <f>SUM('CE'!O41,CPE!O41,'EE'!O41,ISE!O41,ME!O41,'UND&amp;PEN'!O11,CHE!O31,OPE!O21)</f>
        <v>10</v>
      </c>
      <c r="P43" s="88">
        <f>N43+L43+J43+H43+F43+D43+B43</f>
        <v>1397</v>
      </c>
      <c r="Q43" s="89">
        <f>O43+M43+K43+I43+G43+E43+C43</f>
        <v>336</v>
      </c>
      <c r="R43" s="87">
        <f>Q43+P43</f>
        <v>1733</v>
      </c>
      <c r="S43" s="103"/>
      <c r="T43" s="103"/>
    </row>
    <row r="44" spans="2:20" ht="9.75" customHeight="1">
      <c r="B44" s="10"/>
      <c r="C44" s="11"/>
      <c r="D44" s="10"/>
      <c r="E44" s="11"/>
      <c r="F44" s="10"/>
      <c r="G44" s="11"/>
      <c r="H44" s="10"/>
      <c r="I44" s="11"/>
      <c r="J44" s="10"/>
      <c r="K44" s="11"/>
      <c r="L44" s="10"/>
      <c r="M44" s="20"/>
      <c r="N44" s="10"/>
      <c r="O44" s="11"/>
      <c r="P44" s="20"/>
      <c r="Q44" s="11"/>
      <c r="R44" s="12"/>
      <c r="S44" s="103"/>
      <c r="T44" s="103"/>
    </row>
    <row r="45" spans="19:20" ht="9.75" customHeight="1">
      <c r="S45" s="103"/>
      <c r="T45" s="103"/>
    </row>
    <row r="46" spans="1:20" ht="10.5" customHeight="1">
      <c r="A46" s="6" t="s">
        <v>13</v>
      </c>
      <c r="S46" s="103"/>
      <c r="T46" s="103"/>
    </row>
    <row r="47" spans="1:20" s="32" customFormat="1" ht="10.5" customHeight="1">
      <c r="A47" s="33" t="s">
        <v>11</v>
      </c>
      <c r="B47" s="47" t="s">
        <v>0</v>
      </c>
      <c r="C47" s="48"/>
      <c r="D47" s="47" t="s">
        <v>1</v>
      </c>
      <c r="E47" s="48"/>
      <c r="F47" s="47" t="s">
        <v>2</v>
      </c>
      <c r="G47" s="48"/>
      <c r="H47" s="47" t="s">
        <v>3</v>
      </c>
      <c r="I47" s="48"/>
      <c r="J47" s="47" t="s">
        <v>4</v>
      </c>
      <c r="K47" s="48"/>
      <c r="L47" s="117" t="s">
        <v>5</v>
      </c>
      <c r="M47" s="118"/>
      <c r="N47" s="47" t="s">
        <v>37</v>
      </c>
      <c r="O47" s="48"/>
      <c r="P47" s="77" t="s">
        <v>6</v>
      </c>
      <c r="Q47" s="48"/>
      <c r="R47" s="37" t="s">
        <v>7</v>
      </c>
      <c r="S47" s="103"/>
      <c r="T47" s="103"/>
    </row>
    <row r="48" spans="1:20" s="32" customFormat="1" ht="10.5" customHeight="1">
      <c r="A48" s="33" t="s">
        <v>12</v>
      </c>
      <c r="B48" s="42" t="s">
        <v>8</v>
      </c>
      <c r="C48" s="43" t="s">
        <v>9</v>
      </c>
      <c r="D48" s="42" t="s">
        <v>8</v>
      </c>
      <c r="E48" s="43" t="s">
        <v>9</v>
      </c>
      <c r="F48" s="42" t="s">
        <v>8</v>
      </c>
      <c r="G48" s="43" t="s">
        <v>9</v>
      </c>
      <c r="H48" s="42" t="s">
        <v>8</v>
      </c>
      <c r="I48" s="43" t="s">
        <v>9</v>
      </c>
      <c r="J48" s="42" t="s">
        <v>8</v>
      </c>
      <c r="K48" s="43" t="s">
        <v>9</v>
      </c>
      <c r="L48" s="42" t="s">
        <v>8</v>
      </c>
      <c r="M48" s="80" t="s">
        <v>9</v>
      </c>
      <c r="N48" s="42" t="s">
        <v>8</v>
      </c>
      <c r="O48" s="43" t="s">
        <v>9</v>
      </c>
      <c r="P48" s="80" t="s">
        <v>8</v>
      </c>
      <c r="Q48" s="43" t="s">
        <v>9</v>
      </c>
      <c r="R48" s="44" t="s">
        <v>6</v>
      </c>
      <c r="S48" s="103"/>
      <c r="T48" s="103"/>
    </row>
    <row r="49" spans="1:20" ht="9.75" customHeight="1">
      <c r="A49" s="6"/>
      <c r="B49" s="21"/>
      <c r="C49" s="22"/>
      <c r="D49" s="21"/>
      <c r="E49" s="22"/>
      <c r="F49" s="21"/>
      <c r="G49" s="22"/>
      <c r="H49" s="21"/>
      <c r="I49" s="22"/>
      <c r="J49" s="21"/>
      <c r="K49" s="22"/>
      <c r="L49" s="21"/>
      <c r="M49" s="82"/>
      <c r="N49" s="13"/>
      <c r="O49" s="14"/>
      <c r="P49" s="21"/>
      <c r="Q49" s="22"/>
      <c r="R49" s="14"/>
      <c r="S49" s="103"/>
      <c r="T49" s="103"/>
    </row>
    <row r="50" spans="1:20" s="17" customFormat="1" ht="10.5" customHeight="1">
      <c r="A50" s="16" t="s">
        <v>39</v>
      </c>
      <c r="B50" s="88">
        <f>SWE!B17+OSE!B17+OR!B17+ME!B48+ISE!B48+'EE'!B48+CPE!B48+CHE!B38+'CE'!B48+'AE'!B17</f>
        <v>306</v>
      </c>
      <c r="C50" s="89">
        <f>SWE!C17+OSE!C17+OR!C17+ME!C48+ISE!C48+'EE'!C48+CPE!C48+CHE!C38+'CE'!C48+'AE'!C17</f>
        <v>63</v>
      </c>
      <c r="D50" s="88">
        <f>SWE!D17+OSE!D17+OR!D17+ME!D48+ISE!D48+'EE'!D48+CPE!D48+CHE!D38+'CE'!D48+'AE'!D17</f>
        <v>21</v>
      </c>
      <c r="E50" s="89">
        <f>SWE!E17+OSE!E17+OR!E17+ME!E48+ISE!E48+'EE'!E48+CPE!E48+CHE!E38+'CE'!E48+'AE'!E17</f>
        <v>12</v>
      </c>
      <c r="F50" s="88">
        <f>SWE!F17+OSE!F17+OR!F17+ME!F48+ISE!F48+'EE'!F48+CPE!F48+CHE!F38+'CE'!F48+'AE'!F17</f>
        <v>3</v>
      </c>
      <c r="G50" s="89">
        <f>SWE!G17+OSE!G17+OR!G17+ME!G48+ISE!G48+'EE'!G48+CPE!G48+CHE!G38+'CE'!G48+'AE'!G17</f>
        <v>2</v>
      </c>
      <c r="H50" s="88">
        <f>SWE!H17+OSE!H17+OR!H17+ME!H48+ISE!H48+'EE'!H48+CPE!H48+CHE!H38+'CE'!H48+'AE'!H17</f>
        <v>7</v>
      </c>
      <c r="I50" s="89">
        <f>SWE!I17+OSE!I17+OR!I17+ME!I48+ISE!I48+'EE'!I48+CPE!I48+CHE!I38+'CE'!I48+'AE'!I17</f>
        <v>5</v>
      </c>
      <c r="J50" s="88">
        <f>SWE!J17+OSE!J17+OR!J17+ME!J48+ISE!J48+'EE'!J48+CPE!J48+CHE!J38+'CE'!J48+'AE'!J17</f>
        <v>3</v>
      </c>
      <c r="K50" s="89">
        <f>SWE!K17+OSE!K17+OR!K17+ME!K48+ISE!K48+'EE'!K48+CPE!K48+CHE!K38+'CE'!K48+'AE'!K17</f>
        <v>0</v>
      </c>
      <c r="L50" s="88">
        <f>SWE!L17+OSE!L17+OR!L17+ME!L48+ISE!L48+'EE'!L48+CPE!L48+CHE!L38+'CE'!L48+'AE'!L17</f>
        <v>98</v>
      </c>
      <c r="M50" s="89">
        <f>SWE!M17+OSE!M17+OR!M17+ME!M48+ISE!M48+'EE'!M48+CPE!M48+CHE!M38+'CE'!M48+'AE'!M17</f>
        <v>23</v>
      </c>
      <c r="N50" s="88">
        <f>OSE!N17+ME!N48+ISE!N48+'EE'!N48+CPE!N48+'CE'!N48</f>
        <v>1</v>
      </c>
      <c r="O50" s="89">
        <f>OSE!O17+ME!O48+ISE!O48+'EE'!O48+CPE!O48+'CE'!O48</f>
        <v>3</v>
      </c>
      <c r="P50" s="88">
        <f>SWE!P17+OSE!P17+OR!N17+ME!P48+ISE!P48+'EE'!P48+CPE!P48+CHE!P38+'CE'!P48+'AE'!P17</f>
        <v>439</v>
      </c>
      <c r="Q50" s="90">
        <f>SWE!Q17+OSE!Q17+OR!O17+ME!Q48+ISE!Q48+'EE'!Q48+CPE!Q48+CHE!Q38+'CE'!Q48+'AE'!Q17</f>
        <v>108</v>
      </c>
      <c r="R50" s="90">
        <f>+SWE!R17+OSE!R17+OR!P17+ME!R48+ISE!R48+'EE'!R48+CPE!R48+CHE!R38+'CE'!R48+'AE'!R17</f>
        <v>547</v>
      </c>
      <c r="S50" s="103"/>
      <c r="T50" s="103"/>
    </row>
    <row r="51" spans="1:20" s="17" customFormat="1" ht="10.5" customHeight="1">
      <c r="A51" s="16" t="s">
        <v>42</v>
      </c>
      <c r="B51" s="88">
        <f>SWE!B18+OSE!B18+OR!B18+ME!B49+ISE!B49+'EE'!B49+CPE!B49+CHE!B39+'CE'!B49+'AE'!B18</f>
        <v>314</v>
      </c>
      <c r="C51" s="89">
        <f>SWE!C18+OSE!C18+OR!C18+ME!C49+ISE!C49+'EE'!C49+CPE!C49+CHE!C39+'CE'!C49+'AE'!C18</f>
        <v>68</v>
      </c>
      <c r="D51" s="88">
        <f>SWE!D18+OSE!D18+OR!D18+ME!D49+ISE!D49+'EE'!D49+CPE!D49+CHE!D39+'CE'!D49+'AE'!D18</f>
        <v>21</v>
      </c>
      <c r="E51" s="89">
        <f>SWE!E18+OSE!E18+OR!E18+ME!E49+ISE!E49+'EE'!E49+CPE!E49+CHE!E39+'CE'!E49+'AE'!E18</f>
        <v>12</v>
      </c>
      <c r="F51" s="88">
        <f>SWE!F18+OSE!F18+OR!F18+ME!F49+ISE!F49+'EE'!F49+CPE!F49+CHE!F39+'CE'!F49+'AE'!F18</f>
        <v>2</v>
      </c>
      <c r="G51" s="89">
        <f>SWE!G18+OSE!G18+OR!G18+ME!G49+ISE!G49+'EE'!G49+CPE!G49+CHE!G39+'CE'!G49+'AE'!G18</f>
        <v>1</v>
      </c>
      <c r="H51" s="88">
        <f>SWE!H18+OSE!H18+OR!H18+ME!H49+ISE!H49+'EE'!H49+CPE!H49+CHE!H39+'CE'!H49+'AE'!H18</f>
        <v>14</v>
      </c>
      <c r="I51" s="89">
        <f>SWE!I18+OSE!I18+OR!I18+ME!I49+ISE!I49+'EE'!I49+CPE!I49+CHE!I39+'CE'!I49+'AE'!I18</f>
        <v>7</v>
      </c>
      <c r="J51" s="88">
        <f>SWE!J18+OSE!J18+OR!J18+ME!J49+ISE!J49+'EE'!J49+CPE!J49+CHE!J39+'CE'!J49+'AE'!J18</f>
        <v>2</v>
      </c>
      <c r="K51" s="89">
        <f>SWE!K18+OSE!K18+OR!K18+ME!K49+ISE!K49+'EE'!K49+CPE!K49+CHE!K39+'CE'!K49+'AE'!K18</f>
        <v>2</v>
      </c>
      <c r="L51" s="88">
        <f>SWE!L18+OSE!L18+OR!L18+ME!L49+ISE!L49+'EE'!L49+CPE!L49+CHE!L39+'CE'!L49+'AE'!L18</f>
        <v>67</v>
      </c>
      <c r="M51" s="89">
        <f>SWE!M18+OSE!M18+OR!M18+ME!M49+ISE!M49+'EE'!M49+CPE!M49+CHE!M39+'CE'!M49+'AE'!M18</f>
        <v>22</v>
      </c>
      <c r="N51" s="88">
        <f>OSE!N18+ME!N49+ISE!N49+'EE'!N49+CPE!N49+'CE'!N49</f>
        <v>4</v>
      </c>
      <c r="O51" s="89">
        <f>OSE!O18+ME!O49+ISE!O49+'EE'!O49+CPE!O49+'CE'!O49</f>
        <v>1</v>
      </c>
      <c r="P51" s="88">
        <f>SWE!P18+OSE!P18+OR!N18+ME!P49+ISE!P49+'EE'!P49+CPE!P49+CHE!P39+'CE'!P49+'AE'!P18</f>
        <v>425</v>
      </c>
      <c r="Q51" s="90">
        <f>SWE!Q18+OSE!Q18+OR!O18+ME!Q49+ISE!Q49+'EE'!Q49+CPE!Q49+CHE!Q39+'CE'!Q49+'AE'!Q18</f>
        <v>113</v>
      </c>
      <c r="R51" s="90">
        <f>+SWE!R18+OSE!R18+OR!P18+ME!R49+ISE!R49+'EE'!R49+CPE!R49+CHE!R39+'CE'!R49+'AE'!R18</f>
        <v>538</v>
      </c>
      <c r="S51" s="103"/>
      <c r="T51" s="103"/>
    </row>
    <row r="52" spans="1:20" s="17" customFormat="1" ht="10.5" customHeight="1">
      <c r="A52" s="16" t="s">
        <v>44</v>
      </c>
      <c r="B52" s="88">
        <f>SWE!B19+OSE!B19+OR!B19+ME!B50+ISE!B50+'EE'!B50+CPE!B50+CHE!B40+'CE'!B50+'AE'!B19</f>
        <v>321</v>
      </c>
      <c r="C52" s="89">
        <f>SWE!C19+OSE!C19+OR!C19+ME!C50+ISE!C50+'EE'!C50+CPE!C50+CHE!C40+'CE'!C50+'AE'!C19</f>
        <v>67</v>
      </c>
      <c r="D52" s="88">
        <f>SWE!D19+OSE!D19+OR!D19+ME!D50+ISE!D50+'EE'!D50+CPE!D50+CHE!D40+'CE'!D50+'AE'!D19</f>
        <v>22</v>
      </c>
      <c r="E52" s="89">
        <f>SWE!E19+OSE!E19+OR!E19+ME!E50+ISE!E50+'EE'!E50+CPE!E50+CHE!E40+'CE'!E50+'AE'!E19</f>
        <v>15</v>
      </c>
      <c r="F52" s="88">
        <f>SWE!F19+OSE!F19+OR!F19+ME!F50+ISE!F50+'EE'!F50+CPE!F50+CHE!F40+'CE'!F50+'AE'!F19</f>
        <v>3</v>
      </c>
      <c r="G52" s="89">
        <f>SWE!G19+OSE!G19+OR!G19+ME!G50+ISE!G50+'EE'!G50+CPE!G50+CHE!G40+'CE'!G50+'AE'!G19</f>
        <v>0</v>
      </c>
      <c r="H52" s="88">
        <f>SWE!H19+OSE!H19+OR!H19+ME!H50+ISE!H50+'EE'!H50+CPE!H50+CHE!H40+'CE'!H50+'AE'!H19</f>
        <v>12</v>
      </c>
      <c r="I52" s="89">
        <f>SWE!I19+OSE!I19+OR!I19+ME!I50+ISE!I50+'EE'!I50+CPE!I50+CHE!I40+'CE'!I50+'AE'!I19</f>
        <v>5</v>
      </c>
      <c r="J52" s="88">
        <f>SWE!J19+OSE!J19+OR!J19+ME!J50+ISE!J50+'EE'!J50+CPE!J50+CHE!J40+'CE'!J50+'AE'!J19</f>
        <v>1</v>
      </c>
      <c r="K52" s="89">
        <f>SWE!K19+OSE!K19+OR!K19+ME!K50+ISE!K50+'EE'!K50+CPE!K50+CHE!K40+'CE'!K50+'AE'!K19</f>
        <v>3</v>
      </c>
      <c r="L52" s="88">
        <f>SWE!L19+OSE!L19+OR!L19+ME!L50+ISE!L50+'EE'!L50+CPE!L50+CHE!L40+'CE'!L50+'AE'!L19</f>
        <v>84</v>
      </c>
      <c r="M52" s="89">
        <f>SWE!M19+OSE!M19+OR!M19+ME!M50+ISE!M50+'EE'!M50+CPE!M50+CHE!M40+'CE'!M50+'AE'!M19</f>
        <v>22</v>
      </c>
      <c r="N52" s="88">
        <f>OSE!N19+ME!N50+ISE!N50+'EE'!N50+CPE!N50+'CE'!N50</f>
        <v>6</v>
      </c>
      <c r="O52" s="89">
        <f>OSE!O19+ME!O50+ISE!O50+'EE'!O50+CPE!O50+'CE'!O50</f>
        <v>0</v>
      </c>
      <c r="P52" s="88">
        <f>SWE!P19+OSE!P19+OR!N19+ME!P50+ISE!P50+'EE'!P50+CPE!P50+CHE!P40+'CE'!P50+'AE'!P19</f>
        <v>449</v>
      </c>
      <c r="Q52" s="90">
        <f>SWE!Q19+OSE!Q19+OR!O19+ME!Q50+ISE!Q50+'EE'!Q50+CPE!Q50+CHE!Q40+'CE'!Q50+'AE'!Q19</f>
        <v>113</v>
      </c>
      <c r="R52" s="90">
        <f>+SWE!R19+OSE!R19+OR!P19+ME!R50+ISE!R50+'EE'!R50+CPE!R50+CHE!R40+'CE'!R50+'AE'!R19</f>
        <v>562</v>
      </c>
      <c r="S52" s="103"/>
      <c r="T52" s="103"/>
    </row>
    <row r="53" spans="1:20" s="17" customFormat="1" ht="10.5" customHeight="1">
      <c r="A53" s="16" t="s">
        <v>45</v>
      </c>
      <c r="B53" s="88">
        <f>'AE'!B20+'CE'!B51+CHE!B41+CPE!B51+'EE'!B51+ISE!B51+ME!B51+OR!B20+OSE!B20+SWE!B20</f>
        <v>336</v>
      </c>
      <c r="C53" s="89">
        <f>SWE!C20+OSE!C20+OR!C20+ME!C51+ISE!C51+'EE'!C51+CPE!C51+CHE!C41+'CE'!C51+'AE'!C20</f>
        <v>72</v>
      </c>
      <c r="D53" s="88">
        <f>SWE!D20+OSE!D20+OR!D20+ME!D51+ISE!D51+'EE'!D51+CPE!D51+CHE!D41+'CE'!D51+'AE'!D20</f>
        <v>19</v>
      </c>
      <c r="E53" s="89">
        <f>SWE!E20+OSE!E20+OR!E20+ME!E51+ISE!E51+'EE'!E51+CPE!E51+CHE!E41+'CE'!E51+'AE'!E20</f>
        <v>9</v>
      </c>
      <c r="F53" s="88">
        <f>SWE!F20+OSE!F20+OR!F20+ME!F51+ISE!F51+'EE'!F51+CPE!F51+CHE!F41+'CE'!F51+'AE'!F20</f>
        <v>5</v>
      </c>
      <c r="G53" s="89">
        <f>SWE!G20+OSE!G20+OR!G20+ME!G51+ISE!G51+'EE'!G51+CPE!G51+CHE!G41+'CE'!G51+'AE'!G20</f>
        <v>1</v>
      </c>
      <c r="H53" s="88">
        <f>SWE!H20+OSE!H20+OR!H20+ME!H51+ISE!H51+'EE'!H51+CPE!H51+CHE!H41+'CE'!H51+'AE'!H20</f>
        <v>16</v>
      </c>
      <c r="I53" s="89">
        <f>SWE!I20+OSE!I20+OR!I20+ME!I51+ISE!I51+'EE'!I51+CPE!I51+CHE!I41+'CE'!I51+'AE'!I20</f>
        <v>2</v>
      </c>
      <c r="J53" s="88">
        <f>SWE!J20+OSE!J20+OR!J20+ME!J51+ISE!J51+'EE'!J51+CPE!J51+CHE!J41+'CE'!J51+'AE'!J20</f>
        <v>1</v>
      </c>
      <c r="K53" s="89">
        <f>SWE!K20+OSE!K20+OR!K20+ME!K51+ISE!K51+'EE'!K51+CPE!K51+CHE!K41+'CE'!K51+'AE'!K20</f>
        <v>2</v>
      </c>
      <c r="L53" s="88">
        <f>SWE!L20+OSE!L20+OR!L20+ME!L51+ISE!L51+'EE'!L51+CPE!L51+CHE!L41+'CE'!L51+'AE'!L20</f>
        <v>69</v>
      </c>
      <c r="M53" s="89">
        <f>SWE!M20+OSE!M20+OR!M20+ME!M51+ISE!M51+'EE'!M51+CPE!M51+CHE!M41+'CE'!M51+'AE'!M20</f>
        <v>15</v>
      </c>
      <c r="N53" s="88">
        <f>OSE!N20+ME!N51+ISE!N51+'EE'!N51+CPE!N51+'CE'!N51</f>
        <v>4</v>
      </c>
      <c r="O53" s="89">
        <f>OSE!O20+ME!O51+ISE!O51+'EE'!O51+CPE!O51+'CE'!O51</f>
        <v>0</v>
      </c>
      <c r="P53" s="88">
        <f>SWE!P20+OSE!P20+OR!N20+ME!P51+ISE!P51+'EE'!P51+CPE!P51+CHE!P41+'CE'!P51+'AE'!P20</f>
        <v>450</v>
      </c>
      <c r="Q53" s="90">
        <f>SWE!Q20+OSE!Q20+OR!O20+ME!Q51+ISE!Q51+'EE'!Q51+CPE!Q51+CHE!Q41+'CE'!Q51+'AE'!Q20</f>
        <v>103</v>
      </c>
      <c r="R53" s="90">
        <f>+SWE!R20+OSE!R20+OR!P20+ME!R51+ISE!R51+'EE'!R51+CPE!R51+CHE!R41+'CE'!R51+'AE'!R20</f>
        <v>553</v>
      </c>
      <c r="S53" s="103"/>
      <c r="T53" s="103"/>
    </row>
    <row r="54" spans="1:20" s="17" customFormat="1" ht="10.5" customHeight="1">
      <c r="A54" s="16" t="s">
        <v>50</v>
      </c>
      <c r="B54" s="95">
        <f>'AE'!B21+'CE'!B52+CHE!B42+CPE!B52+'EE'!B52+ISE!B52+ME!B52+OR!B21+OSE!B21+SWE!B21</f>
        <v>344</v>
      </c>
      <c r="C54" s="89">
        <f>SWE!C21+OSE!C21+OR!C21+ME!C52+ISE!C52+'EE'!C52+CPE!C52+CHE!C42+'CE'!C52+'AE'!C21</f>
        <v>68</v>
      </c>
      <c r="D54" s="88">
        <f>SWE!D21+OSE!D21+OR!D21+ME!D52+ISE!D52+'EE'!D52+CPE!D52+CHE!D42+'CE'!D52+'AE'!D21</f>
        <v>19</v>
      </c>
      <c r="E54" s="89">
        <f>SWE!E21+OSE!E21+OR!E21+ME!E52+ISE!E52+'EE'!E52+CPE!E52+CHE!E42+'CE'!E52+'AE'!E21</f>
        <v>10</v>
      </c>
      <c r="F54" s="88">
        <f>SWE!F21+OSE!F21+OR!F21+ME!F52+ISE!F52+'EE'!F52+CPE!F52+CHE!F42+'CE'!F52+'AE'!F21</f>
        <v>8</v>
      </c>
      <c r="G54" s="89">
        <f>SWE!G21+OSE!G21+OR!G21+ME!G52+ISE!G52+'EE'!G52+CPE!G52+CHE!G42+'CE'!G52+'AE'!G21</f>
        <v>1</v>
      </c>
      <c r="H54" s="88">
        <f>SWE!H21+OSE!H21+OR!H21+ME!H52+ISE!H52+'EE'!H52+CPE!H52+CHE!H42+'CE'!H52+'AE'!H21</f>
        <v>9</v>
      </c>
      <c r="I54" s="89">
        <f>SWE!I21+OSE!I21+OR!I21+ME!I52+ISE!I52+'EE'!I52+CPE!I52+CHE!I42+'CE'!I52+'AE'!I21</f>
        <v>1</v>
      </c>
      <c r="J54" s="88">
        <f>SWE!J21+OSE!J21+OR!J21+ME!J52+ISE!J52+'EE'!J52+CPE!J52+CHE!J42+'CE'!J52+'AE'!J21</f>
        <v>1</v>
      </c>
      <c r="K54" s="89">
        <f>SWE!K21+OSE!K21+OR!K21+ME!K52+ISE!K52+'EE'!K52+CPE!K52+CHE!K42+'CE'!K52+'AE'!K21</f>
        <v>1</v>
      </c>
      <c r="L54" s="88">
        <f>SWE!L21+OSE!L21+OR!L21+ME!L52+ISE!L52+'EE'!L52+CPE!L52+CHE!L42+'CE'!L52+'AE'!L21</f>
        <v>56</v>
      </c>
      <c r="M54" s="89">
        <f>SWE!M21+OSE!M21+OR!M21+ME!M52+ISE!M52+'EE'!M52+CPE!M52+CHE!M42+'CE'!M52+'AE'!M21</f>
        <v>13</v>
      </c>
      <c r="N54" s="88">
        <f>OSE!N21+ME!N52+ISE!N52+'EE'!N52+CPE!N52+'CE'!N52</f>
        <v>3</v>
      </c>
      <c r="O54" s="89">
        <f>OSE!O21+ME!O52+ISE!O52+'EE'!O52+CPE!O52+'CE'!O52</f>
        <v>1</v>
      </c>
      <c r="P54" s="88">
        <f>SWE!P21+OSE!P21+OR!N21+ME!P52+ISE!P52+'EE'!P52+CPE!P52+CHE!P42+'CE'!P52+'AE'!P21</f>
        <v>440</v>
      </c>
      <c r="Q54" s="90">
        <f>SWE!Q21+OSE!Q21+OR!O21+ME!Q52+ISE!Q52+'EE'!Q52+CPE!Q52+CHE!Q42+'CE'!Q52+'AE'!Q21</f>
        <v>95</v>
      </c>
      <c r="R54" s="90">
        <f>+SWE!R21+OSE!R21+OR!P21+ME!R52+ISE!R52+'EE'!R52+CPE!R52+CHE!R42+'CE'!R52+'AE'!R21</f>
        <v>535</v>
      </c>
      <c r="S54" s="103"/>
      <c r="T54" s="103"/>
    </row>
    <row r="55" spans="2:18" ht="9.75" customHeight="1">
      <c r="B55" s="10"/>
      <c r="C55" s="11"/>
      <c r="D55" s="10"/>
      <c r="E55" s="11"/>
      <c r="F55" s="10"/>
      <c r="G55" s="11"/>
      <c r="H55" s="10"/>
      <c r="I55" s="11"/>
      <c r="J55" s="10"/>
      <c r="K55" s="11"/>
      <c r="L55" s="10"/>
      <c r="M55" s="20"/>
      <c r="N55" s="10"/>
      <c r="O55" s="20"/>
      <c r="P55" s="10"/>
      <c r="Q55" s="11"/>
      <c r="R55" s="11"/>
    </row>
    <row r="57" ht="11.25" customHeight="1">
      <c r="A57" s="60"/>
    </row>
    <row r="58" spans="1:4" ht="11.25" customHeight="1">
      <c r="A58" s="28"/>
      <c r="B58" s="32"/>
      <c r="C58" s="32"/>
      <c r="D58" s="32"/>
    </row>
  </sheetData>
  <mergeCells count="5">
    <mergeCell ref="L47:M47"/>
    <mergeCell ref="L5:M5"/>
    <mergeCell ref="L15:M15"/>
    <mergeCell ref="L25:M25"/>
    <mergeCell ref="L36:M36"/>
  </mergeCells>
  <printOptions/>
  <pageMargins left="1" right="0.25" top="1" bottom="0.75" header="0.5" footer="0.25"/>
  <pageSetup fitToHeight="1" fitToWidth="1" horizontalDpi="300" verticalDpi="300" orientation="landscape" scale="86" r:id="rId3"/>
  <headerFooter alignWithMargins="0">
    <oddHeader>&amp;CThe University of Alabama in Huntsville
Unit Academic Reports 
</oddHeader>
    <oddFooter xml:space="preserve">&amp;L&amp;8Office of Institutional Research
&amp;D (np)
&amp;F </oddFoot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R357"/>
  <sheetViews>
    <sheetView workbookViewId="0" topLeftCell="A1">
      <selection activeCell="A2" sqref="A2"/>
    </sheetView>
  </sheetViews>
  <sheetFormatPr defaultColWidth="9.140625" defaultRowHeight="10.5" customHeight="1"/>
  <cols>
    <col min="1" max="1" width="20.7109375" style="2" customWidth="1"/>
    <col min="2" max="17" width="7.28125" style="2" customWidth="1"/>
    <col min="18" max="16384" width="9.140625" style="2" customWidth="1"/>
  </cols>
  <sheetData>
    <row r="1" ht="10.5" customHeight="1">
      <c r="A1" s="64" t="s">
        <v>32</v>
      </c>
    </row>
    <row r="2" ht="10.5" customHeight="1">
      <c r="A2" s="1"/>
    </row>
    <row r="3" spans="1:18" s="28" customFormat="1" ht="10.5" customHeight="1">
      <c r="A3" s="29"/>
      <c r="B3" s="47" t="s">
        <v>0</v>
      </c>
      <c r="C3" s="48"/>
      <c r="D3" s="47" t="s">
        <v>1</v>
      </c>
      <c r="E3" s="48"/>
      <c r="F3" s="47" t="s">
        <v>2</v>
      </c>
      <c r="G3" s="48"/>
      <c r="H3" s="47" t="s">
        <v>3</v>
      </c>
      <c r="I3" s="48"/>
      <c r="J3" s="47" t="s">
        <v>4</v>
      </c>
      <c r="K3" s="48"/>
      <c r="L3" s="117" t="s">
        <v>5</v>
      </c>
      <c r="M3" s="119"/>
      <c r="N3" s="77" t="s">
        <v>37</v>
      </c>
      <c r="O3" s="77"/>
      <c r="P3" s="47" t="s">
        <v>6</v>
      </c>
      <c r="Q3" s="48"/>
      <c r="R3" s="37" t="s">
        <v>7</v>
      </c>
    </row>
    <row r="4" spans="1:18" s="28" customFormat="1" ht="10.5" customHeight="1">
      <c r="A4" s="6" t="s">
        <v>47</v>
      </c>
      <c r="B4" s="38" t="s">
        <v>8</v>
      </c>
      <c r="C4" s="39" t="s">
        <v>9</v>
      </c>
      <c r="D4" s="38" t="s">
        <v>8</v>
      </c>
      <c r="E4" s="39" t="s">
        <v>9</v>
      </c>
      <c r="F4" s="38" t="s">
        <v>8</v>
      </c>
      <c r="G4" s="39" t="s">
        <v>9</v>
      </c>
      <c r="H4" s="38" t="s">
        <v>8</v>
      </c>
      <c r="I4" s="39" t="s">
        <v>9</v>
      </c>
      <c r="J4" s="38" t="s">
        <v>8</v>
      </c>
      <c r="K4" s="39" t="s">
        <v>9</v>
      </c>
      <c r="L4" s="38" t="s">
        <v>8</v>
      </c>
      <c r="M4" s="39" t="s">
        <v>9</v>
      </c>
      <c r="N4" s="38" t="s">
        <v>8</v>
      </c>
      <c r="O4" s="39" t="s">
        <v>9</v>
      </c>
      <c r="P4" s="38" t="s">
        <v>8</v>
      </c>
      <c r="Q4" s="39" t="s">
        <v>9</v>
      </c>
      <c r="R4" s="40" t="s">
        <v>6</v>
      </c>
    </row>
    <row r="5" spans="1:18" ht="10.5" customHeight="1">
      <c r="A5"/>
      <c r="B5" s="3"/>
      <c r="C5" s="4"/>
      <c r="D5" s="3"/>
      <c r="E5" s="4"/>
      <c r="F5" s="3"/>
      <c r="G5" s="4"/>
      <c r="H5" s="3"/>
      <c r="I5" s="4"/>
      <c r="J5" s="3"/>
      <c r="K5" s="4"/>
      <c r="L5" s="3"/>
      <c r="M5" s="4"/>
      <c r="N5" s="79"/>
      <c r="O5" s="79"/>
      <c r="P5" s="3"/>
      <c r="Q5" s="4"/>
      <c r="R5" s="9"/>
    </row>
    <row r="6" spans="1:18" ht="10.5" customHeight="1">
      <c r="A6" s="16" t="s">
        <v>39</v>
      </c>
      <c r="B6" s="49">
        <v>23</v>
      </c>
      <c r="C6" s="50">
        <v>4</v>
      </c>
      <c r="D6" s="49">
        <v>1</v>
      </c>
      <c r="E6" s="50">
        <v>0</v>
      </c>
      <c r="F6" s="49">
        <v>0</v>
      </c>
      <c r="G6" s="50">
        <v>0</v>
      </c>
      <c r="H6" s="49">
        <v>1</v>
      </c>
      <c r="I6" s="50">
        <v>0</v>
      </c>
      <c r="J6" s="49">
        <v>0</v>
      </c>
      <c r="K6" s="50">
        <v>0</v>
      </c>
      <c r="L6" s="49">
        <v>1</v>
      </c>
      <c r="M6" s="50">
        <v>0</v>
      </c>
      <c r="N6" s="52">
        <v>0</v>
      </c>
      <c r="O6" s="52">
        <v>0</v>
      </c>
      <c r="P6" s="49">
        <f aca="true" t="shared" si="0" ref="P6:Q10">L6+J6+H6+F6+D6+B6+N6</f>
        <v>26</v>
      </c>
      <c r="Q6" s="50">
        <f t="shared" si="0"/>
        <v>4</v>
      </c>
      <c r="R6" s="51">
        <f>Q6+P6</f>
        <v>30</v>
      </c>
    </row>
    <row r="7" spans="1:18" ht="10.5" customHeight="1">
      <c r="A7" s="16" t="s">
        <v>42</v>
      </c>
      <c r="B7" s="49">
        <v>17</v>
      </c>
      <c r="C7" s="50">
        <v>4</v>
      </c>
      <c r="D7" s="49">
        <v>2</v>
      </c>
      <c r="E7" s="50">
        <v>0</v>
      </c>
      <c r="F7" s="49">
        <v>1</v>
      </c>
      <c r="G7" s="50">
        <v>0</v>
      </c>
      <c r="H7" s="49">
        <v>2</v>
      </c>
      <c r="I7" s="50">
        <v>0</v>
      </c>
      <c r="J7" s="49">
        <v>0</v>
      </c>
      <c r="K7" s="50">
        <v>0</v>
      </c>
      <c r="L7" s="49">
        <v>0</v>
      </c>
      <c r="M7" s="50">
        <v>0</v>
      </c>
      <c r="N7" s="52">
        <v>0</v>
      </c>
      <c r="O7" s="52">
        <v>0</v>
      </c>
      <c r="P7" s="49">
        <f t="shared" si="0"/>
        <v>22</v>
      </c>
      <c r="Q7" s="50">
        <f t="shared" si="0"/>
        <v>4</v>
      </c>
      <c r="R7" s="51">
        <f>Q7+P7</f>
        <v>26</v>
      </c>
    </row>
    <row r="8" spans="1:18" ht="10.5" customHeight="1">
      <c r="A8" s="16" t="s">
        <v>44</v>
      </c>
      <c r="B8" s="49">
        <v>11</v>
      </c>
      <c r="C8" s="50">
        <v>2</v>
      </c>
      <c r="D8" s="49">
        <v>2</v>
      </c>
      <c r="E8" s="50">
        <v>1</v>
      </c>
      <c r="F8" s="49">
        <v>0</v>
      </c>
      <c r="G8" s="50">
        <v>1</v>
      </c>
      <c r="H8" s="49">
        <v>2</v>
      </c>
      <c r="I8" s="50">
        <v>0</v>
      </c>
      <c r="J8" s="49">
        <v>0</v>
      </c>
      <c r="K8" s="50">
        <v>0</v>
      </c>
      <c r="L8" s="49">
        <v>0</v>
      </c>
      <c r="M8" s="50">
        <v>0</v>
      </c>
      <c r="N8" s="52">
        <v>1</v>
      </c>
      <c r="O8" s="52">
        <v>0</v>
      </c>
      <c r="P8" s="49">
        <f t="shared" si="0"/>
        <v>16</v>
      </c>
      <c r="Q8" s="50">
        <f t="shared" si="0"/>
        <v>4</v>
      </c>
      <c r="R8" s="51">
        <f>Q8+P8</f>
        <v>20</v>
      </c>
    </row>
    <row r="9" spans="1:18" ht="10.5" customHeight="1">
      <c r="A9" s="16" t="s">
        <v>45</v>
      </c>
      <c r="B9" s="49">
        <v>21</v>
      </c>
      <c r="C9" s="50">
        <v>3</v>
      </c>
      <c r="D9" s="49">
        <v>1</v>
      </c>
      <c r="E9" s="50">
        <v>0</v>
      </c>
      <c r="F9" s="49">
        <v>0</v>
      </c>
      <c r="G9" s="50">
        <v>0</v>
      </c>
      <c r="H9" s="49">
        <v>1</v>
      </c>
      <c r="I9" s="50">
        <v>0</v>
      </c>
      <c r="J9" s="49">
        <v>0</v>
      </c>
      <c r="K9" s="50">
        <v>0</v>
      </c>
      <c r="L9" s="49">
        <v>2</v>
      </c>
      <c r="M9" s="50">
        <v>0</v>
      </c>
      <c r="N9" s="52">
        <v>1</v>
      </c>
      <c r="O9" s="52">
        <v>0</v>
      </c>
      <c r="P9" s="49">
        <f t="shared" si="0"/>
        <v>26</v>
      </c>
      <c r="Q9" s="50">
        <f t="shared" si="0"/>
        <v>3</v>
      </c>
      <c r="R9" s="51">
        <f>Q9+P9</f>
        <v>29</v>
      </c>
    </row>
    <row r="10" spans="1:18" ht="10.5" customHeight="1">
      <c r="A10" s="16" t="s">
        <v>50</v>
      </c>
      <c r="B10" s="49">
        <v>14</v>
      </c>
      <c r="C10" s="50">
        <v>1</v>
      </c>
      <c r="D10" s="49">
        <v>0</v>
      </c>
      <c r="E10" s="50">
        <v>0</v>
      </c>
      <c r="F10" s="49">
        <v>1</v>
      </c>
      <c r="G10" s="50">
        <v>0</v>
      </c>
      <c r="H10" s="49">
        <v>0</v>
      </c>
      <c r="I10" s="50">
        <v>0</v>
      </c>
      <c r="J10" s="49">
        <v>0</v>
      </c>
      <c r="K10" s="50">
        <v>0</v>
      </c>
      <c r="L10" s="49">
        <v>1</v>
      </c>
      <c r="M10" s="50">
        <v>0</v>
      </c>
      <c r="N10" s="52">
        <v>0</v>
      </c>
      <c r="O10" s="52">
        <v>0</v>
      </c>
      <c r="P10" s="49">
        <f t="shared" si="0"/>
        <v>16</v>
      </c>
      <c r="Q10" s="50">
        <f t="shared" si="0"/>
        <v>1</v>
      </c>
      <c r="R10" s="51">
        <f>Q10+P10</f>
        <v>17</v>
      </c>
    </row>
    <row r="11" spans="2:18" ht="10.5" customHeight="1">
      <c r="B11" s="10"/>
      <c r="C11" s="11"/>
      <c r="D11" s="10"/>
      <c r="E11" s="11"/>
      <c r="F11" s="10"/>
      <c r="G11" s="11"/>
      <c r="H11" s="10"/>
      <c r="I11" s="11"/>
      <c r="J11" s="10"/>
      <c r="K11" s="11"/>
      <c r="L11" s="10"/>
      <c r="M11" s="11"/>
      <c r="N11" s="20"/>
      <c r="O11" s="20"/>
      <c r="P11" s="10"/>
      <c r="Q11" s="11"/>
      <c r="R11" s="12"/>
    </row>
    <row r="12" spans="2:18" ht="10.5" customHeight="1">
      <c r="B12" s="17"/>
      <c r="C12" s="17"/>
      <c r="D12" s="17"/>
      <c r="E12" s="17"/>
      <c r="F12" s="17"/>
      <c r="G12" s="17"/>
      <c r="H12" s="17"/>
      <c r="I12" s="17"/>
      <c r="J12" s="17"/>
      <c r="K12" s="17"/>
      <c r="L12" s="17"/>
      <c r="M12" s="17"/>
      <c r="N12" s="17"/>
      <c r="O12" s="17"/>
      <c r="P12" s="17"/>
      <c r="Q12" s="17"/>
      <c r="R12" s="17"/>
    </row>
    <row r="13" spans="1:18" s="28" customFormat="1" ht="10.5" customHeight="1">
      <c r="A13" s="29"/>
      <c r="B13" s="47" t="s">
        <v>0</v>
      </c>
      <c r="C13" s="48"/>
      <c r="D13" s="47" t="s">
        <v>1</v>
      </c>
      <c r="E13" s="48"/>
      <c r="F13" s="47" t="s">
        <v>2</v>
      </c>
      <c r="G13" s="48"/>
      <c r="H13" s="47" t="s">
        <v>3</v>
      </c>
      <c r="I13" s="48"/>
      <c r="J13" s="47" t="s">
        <v>4</v>
      </c>
      <c r="K13" s="48"/>
      <c r="L13" s="117" t="s">
        <v>5</v>
      </c>
      <c r="M13" s="119"/>
      <c r="N13" s="77" t="s">
        <v>37</v>
      </c>
      <c r="O13" s="77"/>
      <c r="P13" s="47" t="s">
        <v>6</v>
      </c>
      <c r="Q13" s="48"/>
      <c r="R13" s="37" t="s">
        <v>7</v>
      </c>
    </row>
    <row r="14" spans="1:18" s="28" customFormat="1" ht="10.5" customHeight="1">
      <c r="A14" s="59" t="s">
        <v>46</v>
      </c>
      <c r="B14" s="38" t="s">
        <v>8</v>
      </c>
      <c r="C14" s="39" t="s">
        <v>9</v>
      </c>
      <c r="D14" s="38" t="s">
        <v>8</v>
      </c>
      <c r="E14" s="39" t="s">
        <v>9</v>
      </c>
      <c r="F14" s="38" t="s">
        <v>8</v>
      </c>
      <c r="G14" s="39" t="s">
        <v>9</v>
      </c>
      <c r="H14" s="38" t="s">
        <v>8</v>
      </c>
      <c r="I14" s="39" t="s">
        <v>9</v>
      </c>
      <c r="J14" s="38" t="s">
        <v>8</v>
      </c>
      <c r="K14" s="39" t="s">
        <v>9</v>
      </c>
      <c r="L14" s="38" t="s">
        <v>8</v>
      </c>
      <c r="M14" s="39" t="s">
        <v>9</v>
      </c>
      <c r="N14" s="38" t="s">
        <v>8</v>
      </c>
      <c r="O14" s="39" t="s">
        <v>9</v>
      </c>
      <c r="P14" s="38" t="s">
        <v>8</v>
      </c>
      <c r="Q14" s="39" t="s">
        <v>9</v>
      </c>
      <c r="R14" s="40" t="s">
        <v>6</v>
      </c>
    </row>
    <row r="15" spans="1:18" ht="10.5" customHeight="1">
      <c r="A15"/>
      <c r="B15" s="3"/>
      <c r="C15" s="4"/>
      <c r="D15" s="3"/>
      <c r="E15" s="4"/>
      <c r="F15" s="3"/>
      <c r="G15" s="4"/>
      <c r="H15" s="3"/>
      <c r="I15" s="4"/>
      <c r="J15" s="3"/>
      <c r="K15" s="4"/>
      <c r="L15" s="3"/>
      <c r="M15" s="4"/>
      <c r="N15" s="79"/>
      <c r="O15" s="79"/>
      <c r="P15" s="3"/>
      <c r="Q15" s="4"/>
      <c r="R15" s="9"/>
    </row>
    <row r="16" spans="1:18" ht="10.5" customHeight="1">
      <c r="A16" s="16" t="s">
        <v>39</v>
      </c>
      <c r="B16" s="49">
        <v>7</v>
      </c>
      <c r="C16" s="50">
        <v>2</v>
      </c>
      <c r="D16" s="49">
        <v>0</v>
      </c>
      <c r="E16" s="50">
        <v>1</v>
      </c>
      <c r="F16" s="49">
        <v>0</v>
      </c>
      <c r="G16" s="50">
        <v>0</v>
      </c>
      <c r="H16" s="49">
        <v>0</v>
      </c>
      <c r="I16" s="50">
        <v>0</v>
      </c>
      <c r="J16" s="49">
        <v>0</v>
      </c>
      <c r="K16" s="50">
        <v>0</v>
      </c>
      <c r="L16" s="49">
        <v>1</v>
      </c>
      <c r="M16" s="50">
        <v>0</v>
      </c>
      <c r="N16" s="52">
        <v>0</v>
      </c>
      <c r="O16" s="52">
        <v>1</v>
      </c>
      <c r="P16" s="49">
        <f aca="true" t="shared" si="1" ref="P16:Q20">L16+J16+H16+F16+D16+B16+N16</f>
        <v>8</v>
      </c>
      <c r="Q16" s="50">
        <f t="shared" si="1"/>
        <v>4</v>
      </c>
      <c r="R16" s="51">
        <f>Q16+P16</f>
        <v>12</v>
      </c>
    </row>
    <row r="17" spans="1:18" ht="10.5" customHeight="1">
      <c r="A17" s="16" t="s">
        <v>42</v>
      </c>
      <c r="B17" s="49">
        <v>0</v>
      </c>
      <c r="C17" s="50">
        <v>0</v>
      </c>
      <c r="D17" s="49">
        <v>0</v>
      </c>
      <c r="E17" s="50">
        <v>1</v>
      </c>
      <c r="F17" s="49">
        <v>0</v>
      </c>
      <c r="G17" s="50">
        <v>0</v>
      </c>
      <c r="H17" s="49">
        <v>0</v>
      </c>
      <c r="I17" s="50">
        <v>0</v>
      </c>
      <c r="J17" s="49">
        <v>0</v>
      </c>
      <c r="K17" s="50">
        <v>0</v>
      </c>
      <c r="L17" s="49">
        <v>1</v>
      </c>
      <c r="M17" s="50">
        <v>0</v>
      </c>
      <c r="N17" s="52">
        <v>0</v>
      </c>
      <c r="O17" s="52">
        <v>0</v>
      </c>
      <c r="P17" s="49">
        <f t="shared" si="1"/>
        <v>1</v>
      </c>
      <c r="Q17" s="50">
        <f t="shared" si="1"/>
        <v>1</v>
      </c>
      <c r="R17" s="51">
        <f>Q17+P17</f>
        <v>2</v>
      </c>
    </row>
    <row r="18" spans="1:18" ht="10.5" customHeight="1">
      <c r="A18" s="16" t="s">
        <v>44</v>
      </c>
      <c r="B18" s="49">
        <v>5</v>
      </c>
      <c r="C18" s="50">
        <v>0</v>
      </c>
      <c r="D18" s="49">
        <v>0</v>
      </c>
      <c r="E18" s="50">
        <v>0</v>
      </c>
      <c r="F18" s="49">
        <v>0</v>
      </c>
      <c r="G18" s="50">
        <v>0</v>
      </c>
      <c r="H18" s="49">
        <v>0</v>
      </c>
      <c r="I18" s="50">
        <v>1</v>
      </c>
      <c r="J18" s="49">
        <v>0</v>
      </c>
      <c r="K18" s="50">
        <v>0</v>
      </c>
      <c r="L18" s="49">
        <v>5</v>
      </c>
      <c r="M18" s="50">
        <v>1</v>
      </c>
      <c r="N18" s="52">
        <v>0</v>
      </c>
      <c r="O18" s="52">
        <v>0</v>
      </c>
      <c r="P18" s="49">
        <f t="shared" si="1"/>
        <v>10</v>
      </c>
      <c r="Q18" s="50">
        <f t="shared" si="1"/>
        <v>2</v>
      </c>
      <c r="R18" s="51">
        <f>Q18+P18</f>
        <v>12</v>
      </c>
    </row>
    <row r="19" spans="1:18" ht="10.5" customHeight="1">
      <c r="A19" s="16" t="s">
        <v>45</v>
      </c>
      <c r="B19" s="49">
        <v>2</v>
      </c>
      <c r="C19" s="50">
        <v>1</v>
      </c>
      <c r="D19" s="49">
        <v>0</v>
      </c>
      <c r="E19" s="50">
        <v>1</v>
      </c>
      <c r="F19" s="49">
        <v>0</v>
      </c>
      <c r="G19" s="50">
        <v>0</v>
      </c>
      <c r="H19" s="49">
        <v>0</v>
      </c>
      <c r="I19" s="50">
        <v>0</v>
      </c>
      <c r="J19" s="49">
        <v>0</v>
      </c>
      <c r="K19" s="50">
        <v>0</v>
      </c>
      <c r="L19" s="49">
        <v>4</v>
      </c>
      <c r="M19" s="50">
        <v>2</v>
      </c>
      <c r="N19" s="52">
        <v>0</v>
      </c>
      <c r="O19" s="52">
        <v>0</v>
      </c>
      <c r="P19" s="49">
        <f t="shared" si="1"/>
        <v>6</v>
      </c>
      <c r="Q19" s="50">
        <f t="shared" si="1"/>
        <v>4</v>
      </c>
      <c r="R19" s="51">
        <f>Q19+P19</f>
        <v>10</v>
      </c>
    </row>
    <row r="20" spans="1:18" ht="10.5" customHeight="1">
      <c r="A20" s="16" t="s">
        <v>50</v>
      </c>
      <c r="B20" s="49">
        <v>6</v>
      </c>
      <c r="C20" s="50">
        <v>2</v>
      </c>
      <c r="D20" s="49">
        <v>0</v>
      </c>
      <c r="E20" s="50">
        <v>0</v>
      </c>
      <c r="F20" s="49">
        <v>0</v>
      </c>
      <c r="G20" s="50">
        <v>0</v>
      </c>
      <c r="H20" s="49">
        <v>0</v>
      </c>
      <c r="I20" s="50">
        <v>0</v>
      </c>
      <c r="J20" s="49">
        <v>0</v>
      </c>
      <c r="K20" s="50">
        <v>0</v>
      </c>
      <c r="L20" s="49">
        <v>1</v>
      </c>
      <c r="M20" s="50">
        <v>3</v>
      </c>
      <c r="N20" s="52">
        <v>0</v>
      </c>
      <c r="O20" s="52">
        <v>0</v>
      </c>
      <c r="P20" s="49">
        <f t="shared" si="1"/>
        <v>7</v>
      </c>
      <c r="Q20" s="50">
        <f t="shared" si="1"/>
        <v>5</v>
      </c>
      <c r="R20" s="51">
        <f>Q20+P20</f>
        <v>12</v>
      </c>
    </row>
    <row r="21" spans="2:18" ht="10.5" customHeight="1">
      <c r="B21" s="10"/>
      <c r="C21" s="11"/>
      <c r="D21" s="10"/>
      <c r="E21" s="11"/>
      <c r="F21" s="10"/>
      <c r="G21" s="11"/>
      <c r="H21" s="10"/>
      <c r="I21" s="11"/>
      <c r="J21" s="10"/>
      <c r="K21" s="11"/>
      <c r="L21" s="10"/>
      <c r="M21" s="11"/>
      <c r="N21" s="20"/>
      <c r="O21" s="20"/>
      <c r="P21" s="10"/>
      <c r="Q21" s="11"/>
      <c r="R21" s="12"/>
    </row>
    <row r="23" spans="1:18" s="28" customFormat="1" ht="10.5" customHeight="1">
      <c r="A23" s="29"/>
      <c r="B23" s="47" t="s">
        <v>0</v>
      </c>
      <c r="C23" s="48"/>
      <c r="D23" s="47" t="s">
        <v>1</v>
      </c>
      <c r="E23" s="48"/>
      <c r="F23" s="47" t="s">
        <v>2</v>
      </c>
      <c r="G23" s="48"/>
      <c r="H23" s="47" t="s">
        <v>3</v>
      </c>
      <c r="I23" s="48"/>
      <c r="J23" s="47" t="s">
        <v>4</v>
      </c>
      <c r="K23" s="48"/>
      <c r="L23" s="117" t="s">
        <v>5</v>
      </c>
      <c r="M23" s="119"/>
      <c r="N23" s="77" t="s">
        <v>37</v>
      </c>
      <c r="O23" s="77"/>
      <c r="P23" s="47" t="s">
        <v>6</v>
      </c>
      <c r="Q23" s="48"/>
      <c r="R23" s="37" t="s">
        <v>7</v>
      </c>
    </row>
    <row r="24" spans="1:18" s="28" customFormat="1" ht="10.5" customHeight="1">
      <c r="A24" s="6" t="s">
        <v>48</v>
      </c>
      <c r="B24" s="38" t="s">
        <v>8</v>
      </c>
      <c r="C24" s="39" t="s">
        <v>9</v>
      </c>
      <c r="D24" s="38" t="s">
        <v>8</v>
      </c>
      <c r="E24" s="39" t="s">
        <v>9</v>
      </c>
      <c r="F24" s="38" t="s">
        <v>8</v>
      </c>
      <c r="G24" s="39" t="s">
        <v>9</v>
      </c>
      <c r="H24" s="38" t="s">
        <v>8</v>
      </c>
      <c r="I24" s="39" t="s">
        <v>9</v>
      </c>
      <c r="J24" s="38" t="s">
        <v>8</v>
      </c>
      <c r="K24" s="39" t="s">
        <v>9</v>
      </c>
      <c r="L24" s="38" t="s">
        <v>8</v>
      </c>
      <c r="M24" s="39" t="s">
        <v>9</v>
      </c>
      <c r="N24" s="38" t="s">
        <v>8</v>
      </c>
      <c r="O24" s="39" t="s">
        <v>9</v>
      </c>
      <c r="P24" s="38" t="s">
        <v>8</v>
      </c>
      <c r="Q24" s="39" t="s">
        <v>9</v>
      </c>
      <c r="R24" s="40" t="s">
        <v>6</v>
      </c>
    </row>
    <row r="25" spans="1:18" ht="10.5" customHeight="1">
      <c r="A25"/>
      <c r="B25" s="3"/>
      <c r="C25" s="4"/>
      <c r="D25" s="3"/>
      <c r="E25" s="4"/>
      <c r="F25" s="3"/>
      <c r="G25" s="4"/>
      <c r="H25" s="3"/>
      <c r="I25" s="4"/>
      <c r="J25" s="3"/>
      <c r="K25" s="4"/>
      <c r="L25" s="3"/>
      <c r="M25" s="4"/>
      <c r="N25" s="79"/>
      <c r="O25" s="79"/>
      <c r="P25" s="3"/>
      <c r="Q25" s="4"/>
      <c r="R25" s="9"/>
    </row>
    <row r="26" spans="1:18" ht="10.5" customHeight="1">
      <c r="A26" s="16" t="s">
        <v>39</v>
      </c>
      <c r="B26" s="49">
        <v>0</v>
      </c>
      <c r="C26" s="50">
        <v>0</v>
      </c>
      <c r="D26" s="49">
        <v>0</v>
      </c>
      <c r="E26" s="50">
        <v>0</v>
      </c>
      <c r="F26" s="49">
        <v>0</v>
      </c>
      <c r="G26" s="50">
        <v>0</v>
      </c>
      <c r="H26" s="49">
        <v>0</v>
      </c>
      <c r="I26" s="50">
        <v>0</v>
      </c>
      <c r="J26" s="49">
        <v>0</v>
      </c>
      <c r="K26" s="50">
        <v>0</v>
      </c>
      <c r="L26" s="49">
        <v>2</v>
      </c>
      <c r="M26" s="50">
        <v>0</v>
      </c>
      <c r="N26" s="52">
        <v>0</v>
      </c>
      <c r="O26" s="52">
        <v>0</v>
      </c>
      <c r="P26" s="49">
        <f aca="true" t="shared" si="2" ref="P26:Q30">L26+J26+H26+F26+D26+B26+N26</f>
        <v>2</v>
      </c>
      <c r="Q26" s="50">
        <f t="shared" si="2"/>
        <v>0</v>
      </c>
      <c r="R26" s="51">
        <f>Q26+P26</f>
        <v>2</v>
      </c>
    </row>
    <row r="27" spans="1:18" ht="10.5" customHeight="1">
      <c r="A27" s="16" t="s">
        <v>42</v>
      </c>
      <c r="B27" s="49">
        <v>1</v>
      </c>
      <c r="C27" s="50">
        <v>0</v>
      </c>
      <c r="D27" s="49">
        <v>0</v>
      </c>
      <c r="E27" s="50">
        <v>0</v>
      </c>
      <c r="F27" s="49">
        <v>0</v>
      </c>
      <c r="G27" s="50">
        <v>0</v>
      </c>
      <c r="H27" s="49">
        <v>0</v>
      </c>
      <c r="I27" s="50">
        <v>0</v>
      </c>
      <c r="J27" s="49">
        <v>0</v>
      </c>
      <c r="K27" s="50">
        <v>0</v>
      </c>
      <c r="L27" s="49">
        <v>4</v>
      </c>
      <c r="M27" s="50">
        <v>0</v>
      </c>
      <c r="N27" s="52">
        <v>0</v>
      </c>
      <c r="O27" s="52">
        <v>0</v>
      </c>
      <c r="P27" s="49">
        <f t="shared" si="2"/>
        <v>5</v>
      </c>
      <c r="Q27" s="50">
        <f t="shared" si="2"/>
        <v>0</v>
      </c>
      <c r="R27" s="51">
        <f>Q27+P27</f>
        <v>5</v>
      </c>
    </row>
    <row r="28" spans="1:18" ht="10.5" customHeight="1">
      <c r="A28" s="16" t="s">
        <v>44</v>
      </c>
      <c r="B28" s="49">
        <v>0</v>
      </c>
      <c r="C28" s="50">
        <v>0</v>
      </c>
      <c r="D28" s="49">
        <v>0</v>
      </c>
      <c r="E28" s="50">
        <v>0</v>
      </c>
      <c r="F28" s="49">
        <v>0</v>
      </c>
      <c r="G28" s="50">
        <v>0</v>
      </c>
      <c r="H28" s="49">
        <v>0</v>
      </c>
      <c r="I28" s="50">
        <v>0</v>
      </c>
      <c r="J28" s="49">
        <v>0</v>
      </c>
      <c r="K28" s="50">
        <v>0</v>
      </c>
      <c r="L28" s="49">
        <v>2</v>
      </c>
      <c r="M28" s="50">
        <v>0</v>
      </c>
      <c r="N28" s="52">
        <v>0</v>
      </c>
      <c r="O28" s="52">
        <v>0</v>
      </c>
      <c r="P28" s="49">
        <f t="shared" si="2"/>
        <v>2</v>
      </c>
      <c r="Q28" s="50">
        <f t="shared" si="2"/>
        <v>0</v>
      </c>
      <c r="R28" s="51">
        <f>Q28+P28</f>
        <v>2</v>
      </c>
    </row>
    <row r="29" spans="1:18" ht="10.5" customHeight="1">
      <c r="A29" s="16" t="s">
        <v>45</v>
      </c>
      <c r="B29" s="49">
        <v>0</v>
      </c>
      <c r="C29" s="50">
        <v>0</v>
      </c>
      <c r="D29" s="49">
        <v>0</v>
      </c>
      <c r="E29" s="50">
        <v>0</v>
      </c>
      <c r="F29" s="49">
        <v>0</v>
      </c>
      <c r="G29" s="50">
        <v>0</v>
      </c>
      <c r="H29" s="49">
        <v>0</v>
      </c>
      <c r="I29" s="50">
        <v>0</v>
      </c>
      <c r="J29" s="49">
        <v>0</v>
      </c>
      <c r="K29" s="50">
        <v>0</v>
      </c>
      <c r="L29" s="49">
        <v>0</v>
      </c>
      <c r="M29" s="50">
        <v>0</v>
      </c>
      <c r="N29" s="52">
        <v>0</v>
      </c>
      <c r="O29" s="52">
        <v>0</v>
      </c>
      <c r="P29" s="49">
        <f t="shared" si="2"/>
        <v>0</v>
      </c>
      <c r="Q29" s="50">
        <f t="shared" si="2"/>
        <v>0</v>
      </c>
      <c r="R29" s="51">
        <f>Q29+P29</f>
        <v>0</v>
      </c>
    </row>
    <row r="30" spans="1:18" ht="10.5" customHeight="1">
      <c r="A30" s="16" t="s">
        <v>50</v>
      </c>
      <c r="B30" s="49">
        <v>2</v>
      </c>
      <c r="C30" s="50">
        <v>0</v>
      </c>
      <c r="D30" s="49">
        <v>0</v>
      </c>
      <c r="E30" s="50">
        <v>0</v>
      </c>
      <c r="F30" s="49">
        <v>0</v>
      </c>
      <c r="G30" s="50">
        <v>0</v>
      </c>
      <c r="H30" s="49">
        <v>0</v>
      </c>
      <c r="I30" s="50">
        <v>0</v>
      </c>
      <c r="J30" s="49">
        <v>0</v>
      </c>
      <c r="K30" s="50">
        <v>0</v>
      </c>
      <c r="L30" s="49">
        <v>1</v>
      </c>
      <c r="M30" s="50">
        <v>0</v>
      </c>
      <c r="N30" s="52">
        <v>0</v>
      </c>
      <c r="O30" s="52">
        <v>0</v>
      </c>
      <c r="P30" s="49">
        <f t="shared" si="2"/>
        <v>3</v>
      </c>
      <c r="Q30" s="50">
        <f t="shared" si="2"/>
        <v>0</v>
      </c>
      <c r="R30" s="51">
        <f>Q30+P30</f>
        <v>3</v>
      </c>
    </row>
    <row r="31" spans="2:18" ht="10.5" customHeight="1">
      <c r="B31" s="10"/>
      <c r="C31" s="11"/>
      <c r="D31" s="10"/>
      <c r="E31" s="11"/>
      <c r="F31" s="10"/>
      <c r="G31" s="11"/>
      <c r="H31" s="10"/>
      <c r="I31" s="11"/>
      <c r="J31" s="10"/>
      <c r="K31" s="11"/>
      <c r="L31" s="10"/>
      <c r="M31" s="11"/>
      <c r="N31" s="20"/>
      <c r="O31" s="20"/>
      <c r="P31" s="10"/>
      <c r="Q31" s="11"/>
      <c r="R31" s="12"/>
    </row>
    <row r="32" spans="2:18" ht="10.5" customHeight="1">
      <c r="B32" s="17"/>
      <c r="C32" s="17"/>
      <c r="D32" s="17"/>
      <c r="E32" s="17"/>
      <c r="F32" s="17"/>
      <c r="G32" s="17"/>
      <c r="H32" s="17"/>
      <c r="I32" s="17"/>
      <c r="J32" s="17"/>
      <c r="K32" s="17"/>
      <c r="L32" s="17"/>
      <c r="M32" s="17"/>
      <c r="N32" s="17"/>
      <c r="O32" s="17"/>
      <c r="P32" s="17"/>
      <c r="Q32" s="17"/>
      <c r="R32" s="17"/>
    </row>
    <row r="33" ht="10.5" customHeight="1">
      <c r="A33" s="6" t="s">
        <v>10</v>
      </c>
    </row>
    <row r="34" spans="1:18" s="32" customFormat="1" ht="10.5" customHeight="1">
      <c r="A34" s="33" t="s">
        <v>11</v>
      </c>
      <c r="B34" s="47" t="s">
        <v>0</v>
      </c>
      <c r="C34" s="48"/>
      <c r="D34" s="47" t="s">
        <v>1</v>
      </c>
      <c r="E34" s="48"/>
      <c r="F34" s="47" t="s">
        <v>2</v>
      </c>
      <c r="G34" s="48"/>
      <c r="H34" s="47" t="s">
        <v>3</v>
      </c>
      <c r="I34" s="48"/>
      <c r="J34" s="47" t="s">
        <v>4</v>
      </c>
      <c r="K34" s="48"/>
      <c r="L34" s="117" t="s">
        <v>5</v>
      </c>
      <c r="M34" s="119"/>
      <c r="N34" s="77" t="s">
        <v>37</v>
      </c>
      <c r="O34" s="77"/>
      <c r="P34" s="47" t="s">
        <v>6</v>
      </c>
      <c r="Q34" s="48"/>
      <c r="R34" s="37" t="s">
        <v>7</v>
      </c>
    </row>
    <row r="35" spans="1:18" s="32" customFormat="1" ht="10.5" customHeight="1">
      <c r="A35" s="33" t="s">
        <v>12</v>
      </c>
      <c r="B35" s="42" t="s">
        <v>8</v>
      </c>
      <c r="C35" s="43" t="s">
        <v>9</v>
      </c>
      <c r="D35" s="42" t="s">
        <v>8</v>
      </c>
      <c r="E35" s="43" t="s">
        <v>9</v>
      </c>
      <c r="F35" s="42" t="s">
        <v>8</v>
      </c>
      <c r="G35" s="43" t="s">
        <v>9</v>
      </c>
      <c r="H35" s="42" t="s">
        <v>8</v>
      </c>
      <c r="I35" s="43" t="s">
        <v>9</v>
      </c>
      <c r="J35" s="42" t="s">
        <v>8</v>
      </c>
      <c r="K35" s="43" t="s">
        <v>9</v>
      </c>
      <c r="L35" s="42" t="s">
        <v>8</v>
      </c>
      <c r="M35" s="80" t="s">
        <v>9</v>
      </c>
      <c r="N35" s="38" t="s">
        <v>8</v>
      </c>
      <c r="O35" s="39" t="s">
        <v>9</v>
      </c>
      <c r="P35" s="42" t="s">
        <v>8</v>
      </c>
      <c r="Q35" s="43" t="s">
        <v>9</v>
      </c>
      <c r="R35" s="44" t="s">
        <v>6</v>
      </c>
    </row>
    <row r="36" spans="1:18" ht="10.5" customHeight="1">
      <c r="A36" s="6"/>
      <c r="B36" s="13"/>
      <c r="C36" s="14"/>
      <c r="D36" s="13"/>
      <c r="E36" s="14"/>
      <c r="F36" s="13"/>
      <c r="G36" s="14"/>
      <c r="H36" s="13"/>
      <c r="I36" s="14"/>
      <c r="J36" s="13"/>
      <c r="K36" s="14"/>
      <c r="L36" s="13"/>
      <c r="M36" s="81"/>
      <c r="N36" s="13"/>
      <c r="O36" s="14"/>
      <c r="P36" s="13"/>
      <c r="Q36" s="14"/>
      <c r="R36" s="15"/>
    </row>
    <row r="37" spans="1:18" s="17" customFormat="1" ht="10.5" customHeight="1">
      <c r="A37" s="16" t="s">
        <v>39</v>
      </c>
      <c r="B37" s="49">
        <v>158</v>
      </c>
      <c r="C37" s="52">
        <v>25</v>
      </c>
      <c r="D37" s="49">
        <v>20</v>
      </c>
      <c r="E37" s="52">
        <v>8</v>
      </c>
      <c r="F37" s="49">
        <v>4</v>
      </c>
      <c r="G37" s="52">
        <v>0</v>
      </c>
      <c r="H37" s="49">
        <v>12</v>
      </c>
      <c r="I37" s="52">
        <v>0</v>
      </c>
      <c r="J37" s="49">
        <v>1</v>
      </c>
      <c r="K37" s="52">
        <v>0</v>
      </c>
      <c r="L37" s="49">
        <v>11</v>
      </c>
      <c r="M37" s="52">
        <v>0</v>
      </c>
      <c r="N37" s="49">
        <v>0</v>
      </c>
      <c r="O37" s="50">
        <v>0</v>
      </c>
      <c r="P37" s="49">
        <f>+N37+L37+J37+H37+F37+D37+B37</f>
        <v>206</v>
      </c>
      <c r="Q37" s="52">
        <f>M37+K37+I37+G37+E37+C37+O37</f>
        <v>33</v>
      </c>
      <c r="R37" s="51">
        <f>Q37+P37</f>
        <v>239</v>
      </c>
    </row>
    <row r="38" spans="1:18" s="17" customFormat="1" ht="10.5" customHeight="1">
      <c r="A38" s="16" t="s">
        <v>42</v>
      </c>
      <c r="B38" s="49">
        <v>145</v>
      </c>
      <c r="C38" s="52">
        <v>18</v>
      </c>
      <c r="D38" s="49">
        <v>17</v>
      </c>
      <c r="E38" s="52">
        <v>8</v>
      </c>
      <c r="F38" s="49">
        <v>3</v>
      </c>
      <c r="G38" s="52">
        <v>2</v>
      </c>
      <c r="H38" s="49">
        <v>11</v>
      </c>
      <c r="I38" s="52">
        <v>1</v>
      </c>
      <c r="J38" s="49">
        <v>1</v>
      </c>
      <c r="K38" s="52">
        <v>0</v>
      </c>
      <c r="L38" s="49">
        <v>4</v>
      </c>
      <c r="M38" s="52">
        <v>1</v>
      </c>
      <c r="N38" s="49">
        <v>3</v>
      </c>
      <c r="O38" s="50">
        <v>1</v>
      </c>
      <c r="P38" s="49">
        <f>+N38+L38+J38+H38+F38+D38+B38</f>
        <v>184</v>
      </c>
      <c r="Q38" s="52">
        <f>M38+K38+I38+G38+E38+C38+O38</f>
        <v>31</v>
      </c>
      <c r="R38" s="51">
        <f>Q38+P38</f>
        <v>215</v>
      </c>
    </row>
    <row r="39" spans="1:18" s="17" customFormat="1" ht="10.5" customHeight="1">
      <c r="A39" s="16" t="s">
        <v>44</v>
      </c>
      <c r="B39" s="49">
        <v>130</v>
      </c>
      <c r="C39" s="52">
        <v>16</v>
      </c>
      <c r="D39" s="49">
        <v>16</v>
      </c>
      <c r="E39" s="52">
        <v>11</v>
      </c>
      <c r="F39" s="49">
        <v>4</v>
      </c>
      <c r="G39" s="52">
        <v>1</v>
      </c>
      <c r="H39" s="49">
        <v>9</v>
      </c>
      <c r="I39" s="52">
        <v>1</v>
      </c>
      <c r="J39" s="49">
        <v>2</v>
      </c>
      <c r="K39" s="52">
        <v>0</v>
      </c>
      <c r="L39" s="49">
        <v>7</v>
      </c>
      <c r="M39" s="52">
        <v>0</v>
      </c>
      <c r="N39" s="49">
        <v>4</v>
      </c>
      <c r="O39" s="50">
        <v>1</v>
      </c>
      <c r="P39" s="49">
        <f>+N39+L39+J39+H39+F39+D39+B39</f>
        <v>172</v>
      </c>
      <c r="Q39" s="52">
        <f>M39+K39+I39+G39+E39+C39+O39</f>
        <v>30</v>
      </c>
      <c r="R39" s="51">
        <f>Q39+P39</f>
        <v>202</v>
      </c>
    </row>
    <row r="40" spans="1:18" s="17" customFormat="1" ht="10.5" customHeight="1">
      <c r="A40" s="16" t="s">
        <v>45</v>
      </c>
      <c r="B40" s="49">
        <v>154</v>
      </c>
      <c r="C40" s="52">
        <v>17</v>
      </c>
      <c r="D40" s="49">
        <v>21</v>
      </c>
      <c r="E40" s="52">
        <v>10</v>
      </c>
      <c r="F40" s="49">
        <v>4</v>
      </c>
      <c r="G40" s="52">
        <v>0</v>
      </c>
      <c r="H40" s="49">
        <v>7</v>
      </c>
      <c r="I40" s="52">
        <v>1</v>
      </c>
      <c r="J40" s="49">
        <v>4</v>
      </c>
      <c r="K40" s="52">
        <v>0</v>
      </c>
      <c r="L40" s="49">
        <v>8</v>
      </c>
      <c r="M40" s="52">
        <v>0</v>
      </c>
      <c r="N40" s="49">
        <v>0</v>
      </c>
      <c r="O40" s="50">
        <v>0</v>
      </c>
      <c r="P40" s="49">
        <f>+N40+L40+J40+H40+F40+D40+B40</f>
        <v>198</v>
      </c>
      <c r="Q40" s="52">
        <f>M40+K40+I40+G40+E40+C40+O40</f>
        <v>28</v>
      </c>
      <c r="R40" s="51">
        <f>Q40+P40</f>
        <v>226</v>
      </c>
    </row>
    <row r="41" spans="1:18" s="17" customFormat="1" ht="10.5" customHeight="1">
      <c r="A41" s="16" t="s">
        <v>50</v>
      </c>
      <c r="B41" s="49">
        <v>169</v>
      </c>
      <c r="C41" s="52">
        <v>23</v>
      </c>
      <c r="D41" s="49">
        <v>20</v>
      </c>
      <c r="E41" s="52">
        <v>10</v>
      </c>
      <c r="F41" s="49">
        <v>6</v>
      </c>
      <c r="G41" s="52">
        <v>0</v>
      </c>
      <c r="H41" s="49">
        <v>12</v>
      </c>
      <c r="I41" s="52">
        <v>3</v>
      </c>
      <c r="J41" s="49">
        <v>2</v>
      </c>
      <c r="K41" s="52">
        <v>0</v>
      </c>
      <c r="L41" s="49">
        <v>5</v>
      </c>
      <c r="M41" s="52">
        <v>0</v>
      </c>
      <c r="N41" s="49">
        <v>4</v>
      </c>
      <c r="O41" s="50">
        <v>0</v>
      </c>
      <c r="P41" s="49">
        <f>+N41+L41+J41+H41+F41+D41+B41</f>
        <v>218</v>
      </c>
      <c r="Q41" s="52">
        <f>M41+K41+I41+G41+E41+C41+O41</f>
        <v>36</v>
      </c>
      <c r="R41" s="51">
        <f>Q41+P41</f>
        <v>254</v>
      </c>
    </row>
    <row r="42" spans="1:18" ht="10.5" customHeight="1">
      <c r="A42" s="6"/>
      <c r="B42" s="10"/>
      <c r="C42" s="20"/>
      <c r="D42" s="10"/>
      <c r="E42" s="20"/>
      <c r="F42" s="10"/>
      <c r="G42" s="20"/>
      <c r="H42" s="10"/>
      <c r="I42" s="20"/>
      <c r="J42" s="10"/>
      <c r="K42" s="20"/>
      <c r="L42" s="10"/>
      <c r="M42" s="20"/>
      <c r="N42" s="10"/>
      <c r="O42" s="11"/>
      <c r="P42" s="10"/>
      <c r="Q42" s="20"/>
      <c r="R42" s="12"/>
    </row>
    <row r="43" spans="1:18" ht="10.5" customHeight="1">
      <c r="A43" s="6"/>
      <c r="B43" s="17"/>
      <c r="C43" s="17"/>
      <c r="D43" s="17"/>
      <c r="E43" s="17"/>
      <c r="F43" s="17"/>
      <c r="G43" s="17"/>
      <c r="H43" s="17"/>
      <c r="I43" s="17"/>
      <c r="J43" s="17"/>
      <c r="K43" s="17"/>
      <c r="L43" s="17"/>
      <c r="M43" s="17"/>
      <c r="N43" s="17"/>
      <c r="O43" s="17"/>
      <c r="P43" s="17"/>
      <c r="Q43" s="17"/>
      <c r="R43" s="17"/>
    </row>
    <row r="44" spans="1:17" ht="10.5" customHeight="1">
      <c r="A44" s="6" t="s">
        <v>13</v>
      </c>
      <c r="B44"/>
      <c r="C44"/>
      <c r="D44"/>
      <c r="E44"/>
      <c r="F44"/>
      <c r="G44"/>
      <c r="H44"/>
      <c r="I44"/>
      <c r="J44"/>
      <c r="K44"/>
      <c r="L44"/>
      <c r="M44"/>
      <c r="N44"/>
      <c r="O44"/>
      <c r="P44"/>
      <c r="Q44"/>
    </row>
    <row r="45" spans="1:18" s="32" customFormat="1" ht="10.5" customHeight="1">
      <c r="A45" s="33" t="s">
        <v>11</v>
      </c>
      <c r="B45" s="47" t="s">
        <v>0</v>
      </c>
      <c r="C45" s="48"/>
      <c r="D45" s="47" t="s">
        <v>1</v>
      </c>
      <c r="E45" s="48"/>
      <c r="F45" s="47" t="s">
        <v>2</v>
      </c>
      <c r="G45" s="48"/>
      <c r="H45" s="47" t="s">
        <v>3</v>
      </c>
      <c r="I45" s="48"/>
      <c r="J45" s="47" t="s">
        <v>4</v>
      </c>
      <c r="K45" s="48"/>
      <c r="L45" s="117" t="s">
        <v>5</v>
      </c>
      <c r="M45" s="118"/>
      <c r="N45" s="47" t="s">
        <v>37</v>
      </c>
      <c r="O45" s="48"/>
      <c r="P45" s="47" t="s">
        <v>6</v>
      </c>
      <c r="Q45" s="48"/>
      <c r="R45" s="37" t="s">
        <v>7</v>
      </c>
    </row>
    <row r="46" spans="1:18" s="32" customFormat="1" ht="10.5" customHeight="1">
      <c r="A46" s="33" t="s">
        <v>12</v>
      </c>
      <c r="B46" s="42" t="s">
        <v>8</v>
      </c>
      <c r="C46" s="43" t="s">
        <v>9</v>
      </c>
      <c r="D46" s="42" t="s">
        <v>8</v>
      </c>
      <c r="E46" s="43" t="s">
        <v>9</v>
      </c>
      <c r="F46" s="42" t="s">
        <v>8</v>
      </c>
      <c r="G46" s="43" t="s">
        <v>9</v>
      </c>
      <c r="H46" s="42" t="s">
        <v>8</v>
      </c>
      <c r="I46" s="43" t="s">
        <v>9</v>
      </c>
      <c r="J46" s="42" t="s">
        <v>8</v>
      </c>
      <c r="K46" s="43" t="s">
        <v>9</v>
      </c>
      <c r="L46" s="42" t="s">
        <v>8</v>
      </c>
      <c r="M46" s="80" t="s">
        <v>9</v>
      </c>
      <c r="N46" s="38" t="s">
        <v>8</v>
      </c>
      <c r="O46" s="39" t="s">
        <v>9</v>
      </c>
      <c r="P46" s="42" t="s">
        <v>8</v>
      </c>
      <c r="Q46" s="43" t="s">
        <v>9</v>
      </c>
      <c r="R46" s="44" t="s">
        <v>6</v>
      </c>
    </row>
    <row r="47" spans="1:18" ht="10.5" customHeight="1">
      <c r="A47" s="6"/>
      <c r="B47" s="49"/>
      <c r="C47" s="50"/>
      <c r="D47" s="49"/>
      <c r="E47" s="50"/>
      <c r="F47" s="49"/>
      <c r="G47" s="50"/>
      <c r="H47" s="49"/>
      <c r="I47" s="50"/>
      <c r="J47" s="49"/>
      <c r="K47" s="50"/>
      <c r="L47" s="49"/>
      <c r="M47" s="52"/>
      <c r="N47" s="49"/>
      <c r="O47" s="50"/>
      <c r="P47" s="49"/>
      <c r="Q47" s="50"/>
      <c r="R47" s="51"/>
    </row>
    <row r="48" spans="1:18" s="17" customFormat="1" ht="10.5" customHeight="1">
      <c r="A48" s="16" t="s">
        <v>52</v>
      </c>
      <c r="B48" s="49">
        <v>22</v>
      </c>
      <c r="C48" s="52">
        <v>1</v>
      </c>
      <c r="D48" s="49">
        <v>0</v>
      </c>
      <c r="E48" s="52">
        <v>2</v>
      </c>
      <c r="F48" s="49">
        <v>0</v>
      </c>
      <c r="G48" s="52">
        <v>0</v>
      </c>
      <c r="H48" s="49">
        <v>0</v>
      </c>
      <c r="I48" s="52">
        <v>1</v>
      </c>
      <c r="J48" s="49">
        <v>1</v>
      </c>
      <c r="K48" s="52">
        <v>0</v>
      </c>
      <c r="L48" s="49">
        <v>13</v>
      </c>
      <c r="M48" s="52">
        <v>0</v>
      </c>
      <c r="N48" s="49">
        <v>0</v>
      </c>
      <c r="O48" s="50">
        <v>1</v>
      </c>
      <c r="P48" s="49">
        <f aca="true" t="shared" si="3" ref="P48:Q52">N48+L48+J48+H48+F48+D48+B48</f>
        <v>36</v>
      </c>
      <c r="Q48" s="50">
        <f t="shared" si="3"/>
        <v>5</v>
      </c>
      <c r="R48" s="51">
        <f>Q48+P48</f>
        <v>41</v>
      </c>
    </row>
    <row r="49" spans="1:18" s="17" customFormat="1" ht="10.5" customHeight="1">
      <c r="A49" s="16" t="s">
        <v>53</v>
      </c>
      <c r="B49" s="49">
        <v>24</v>
      </c>
      <c r="C49" s="52">
        <v>1</v>
      </c>
      <c r="D49" s="49">
        <v>0</v>
      </c>
      <c r="E49" s="52">
        <v>2</v>
      </c>
      <c r="F49" s="49">
        <v>0</v>
      </c>
      <c r="G49" s="52">
        <v>0</v>
      </c>
      <c r="H49" s="49">
        <v>1</v>
      </c>
      <c r="I49" s="52">
        <v>1</v>
      </c>
      <c r="J49" s="49">
        <v>0</v>
      </c>
      <c r="K49" s="52">
        <v>0</v>
      </c>
      <c r="L49" s="49">
        <v>8</v>
      </c>
      <c r="M49" s="52">
        <v>1</v>
      </c>
      <c r="N49" s="49">
        <v>0</v>
      </c>
      <c r="O49" s="50">
        <v>0</v>
      </c>
      <c r="P49" s="49">
        <f t="shared" si="3"/>
        <v>33</v>
      </c>
      <c r="Q49" s="50">
        <f t="shared" si="3"/>
        <v>5</v>
      </c>
      <c r="R49" s="51">
        <f>Q49+P49</f>
        <v>38</v>
      </c>
    </row>
    <row r="50" spans="1:18" s="17" customFormat="1" ht="10.5" customHeight="1">
      <c r="A50" s="16" t="s">
        <v>54</v>
      </c>
      <c r="B50" s="49">
        <v>18</v>
      </c>
      <c r="C50" s="52">
        <v>1</v>
      </c>
      <c r="D50" s="49">
        <v>1</v>
      </c>
      <c r="E50" s="52">
        <v>2</v>
      </c>
      <c r="F50" s="49">
        <v>0</v>
      </c>
      <c r="G50" s="52">
        <v>0</v>
      </c>
      <c r="H50" s="49">
        <v>1</v>
      </c>
      <c r="I50" s="52">
        <v>0</v>
      </c>
      <c r="J50" s="49">
        <v>0</v>
      </c>
      <c r="K50" s="52">
        <v>0</v>
      </c>
      <c r="L50" s="49">
        <v>5</v>
      </c>
      <c r="M50" s="52">
        <v>2</v>
      </c>
      <c r="N50" s="49">
        <v>0</v>
      </c>
      <c r="O50" s="50">
        <v>0</v>
      </c>
      <c r="P50" s="49">
        <f t="shared" si="3"/>
        <v>25</v>
      </c>
      <c r="Q50" s="50">
        <f t="shared" si="3"/>
        <v>5</v>
      </c>
      <c r="R50" s="51">
        <f>Q50+P50</f>
        <v>30</v>
      </c>
    </row>
    <row r="51" spans="1:18" s="17" customFormat="1" ht="10.5" customHeight="1">
      <c r="A51" s="16" t="s">
        <v>55</v>
      </c>
      <c r="B51" s="49">
        <v>28</v>
      </c>
      <c r="C51" s="52">
        <v>3</v>
      </c>
      <c r="D51" s="49">
        <v>1</v>
      </c>
      <c r="E51" s="52">
        <v>1</v>
      </c>
      <c r="F51" s="49">
        <v>0</v>
      </c>
      <c r="G51" s="52">
        <v>1</v>
      </c>
      <c r="H51" s="49">
        <v>0</v>
      </c>
      <c r="I51" s="52">
        <v>0</v>
      </c>
      <c r="J51" s="49">
        <v>0</v>
      </c>
      <c r="K51" s="52">
        <v>0</v>
      </c>
      <c r="L51" s="49">
        <v>6</v>
      </c>
      <c r="M51" s="52">
        <v>2</v>
      </c>
      <c r="N51" s="49">
        <v>0</v>
      </c>
      <c r="O51" s="50">
        <v>0</v>
      </c>
      <c r="P51" s="49">
        <f t="shared" si="3"/>
        <v>35</v>
      </c>
      <c r="Q51" s="52">
        <f t="shared" si="3"/>
        <v>7</v>
      </c>
      <c r="R51" s="51">
        <f>Q51+P51</f>
        <v>42</v>
      </c>
    </row>
    <row r="52" spans="1:18" s="17" customFormat="1" ht="10.5" customHeight="1">
      <c r="A52" s="16" t="s">
        <v>56</v>
      </c>
      <c r="B52" s="49">
        <v>29</v>
      </c>
      <c r="C52" s="52">
        <v>3</v>
      </c>
      <c r="D52" s="49">
        <v>1</v>
      </c>
      <c r="E52" s="52">
        <v>1</v>
      </c>
      <c r="F52" s="49">
        <v>0</v>
      </c>
      <c r="G52" s="52">
        <v>1</v>
      </c>
      <c r="H52" s="49">
        <v>0</v>
      </c>
      <c r="I52" s="52">
        <v>1</v>
      </c>
      <c r="J52" s="49">
        <v>0</v>
      </c>
      <c r="K52" s="52">
        <v>0</v>
      </c>
      <c r="L52" s="49">
        <v>4</v>
      </c>
      <c r="M52" s="52">
        <v>2</v>
      </c>
      <c r="N52" s="49">
        <v>0</v>
      </c>
      <c r="O52" s="50">
        <v>0</v>
      </c>
      <c r="P52" s="49">
        <f t="shared" si="3"/>
        <v>34</v>
      </c>
      <c r="Q52" s="52">
        <f t="shared" si="3"/>
        <v>8</v>
      </c>
      <c r="R52" s="51">
        <f>Q52+P52</f>
        <v>42</v>
      </c>
    </row>
    <row r="53" spans="1:18" ht="10.5" customHeight="1">
      <c r="A53"/>
      <c r="B53" s="24"/>
      <c r="C53" s="23"/>
      <c r="D53" s="24"/>
      <c r="E53" s="23"/>
      <c r="F53" s="24"/>
      <c r="G53" s="23"/>
      <c r="H53" s="24"/>
      <c r="I53" s="23"/>
      <c r="J53" s="24"/>
      <c r="K53" s="23"/>
      <c r="L53" s="24"/>
      <c r="M53" s="23"/>
      <c r="N53" s="24"/>
      <c r="O53" s="83"/>
      <c r="P53" s="24"/>
      <c r="Q53" s="23"/>
      <c r="R53" s="12"/>
    </row>
    <row r="54" spans="1:17" ht="10.5" customHeight="1">
      <c r="A54"/>
      <c r="B54"/>
      <c r="C54"/>
      <c r="D54"/>
      <c r="E54"/>
      <c r="F54"/>
      <c r="G54"/>
      <c r="H54"/>
      <c r="I54"/>
      <c r="J54"/>
      <c r="K54"/>
      <c r="L54"/>
      <c r="M54"/>
      <c r="N54"/>
      <c r="O54"/>
      <c r="P54"/>
      <c r="Q54"/>
    </row>
    <row r="56" ht="10.5" customHeight="1">
      <c r="A56" s="32" t="s">
        <v>51</v>
      </c>
    </row>
    <row r="57" spans="1:8" ht="10.5" customHeight="1">
      <c r="A57" s="28"/>
      <c r="B57" s="32"/>
      <c r="C57" s="32"/>
      <c r="D57" s="32"/>
      <c r="E57" s="32"/>
      <c r="F57" s="32"/>
      <c r="G57" s="32"/>
      <c r="H57" s="32"/>
    </row>
    <row r="100" spans="1:18" s="17" customFormat="1" ht="10.5" customHeight="1">
      <c r="A100" s="2"/>
      <c r="B100" s="2"/>
      <c r="C100" s="2"/>
      <c r="D100" s="2"/>
      <c r="E100" s="2"/>
      <c r="F100" s="2"/>
      <c r="G100" s="2"/>
      <c r="H100" s="2"/>
      <c r="I100" s="2"/>
      <c r="J100" s="2"/>
      <c r="K100" s="2"/>
      <c r="L100" s="2"/>
      <c r="M100" s="2"/>
      <c r="N100" s="2"/>
      <c r="O100" s="2"/>
      <c r="P100" s="2"/>
      <c r="Q100" s="2"/>
      <c r="R100" s="2"/>
    </row>
    <row r="140" spans="1:18" s="17" customFormat="1" ht="10.5" customHeight="1">
      <c r="A140" s="2"/>
      <c r="B140" s="2"/>
      <c r="C140" s="2"/>
      <c r="D140" s="2"/>
      <c r="E140" s="2"/>
      <c r="F140" s="2"/>
      <c r="G140" s="2"/>
      <c r="H140" s="2"/>
      <c r="I140" s="2"/>
      <c r="J140" s="2"/>
      <c r="K140" s="2"/>
      <c r="L140" s="2"/>
      <c r="M140" s="2"/>
      <c r="N140" s="2"/>
      <c r="O140" s="2"/>
      <c r="P140" s="2"/>
      <c r="Q140" s="2"/>
      <c r="R140" s="2"/>
    </row>
    <row r="150" spans="1:18" s="17" customFormat="1" ht="10.5" customHeight="1">
      <c r="A150" s="2"/>
      <c r="B150" s="2"/>
      <c r="C150" s="2"/>
      <c r="D150" s="2"/>
      <c r="E150" s="2"/>
      <c r="F150" s="2"/>
      <c r="G150" s="2"/>
      <c r="H150" s="2"/>
      <c r="I150" s="2"/>
      <c r="J150" s="2"/>
      <c r="K150" s="2"/>
      <c r="L150" s="2"/>
      <c r="M150" s="2"/>
      <c r="N150" s="2"/>
      <c r="O150" s="2"/>
      <c r="P150" s="2"/>
      <c r="Q150" s="2"/>
      <c r="R150" s="2"/>
    </row>
    <row r="190" spans="1:18" s="17" customFormat="1" ht="10.5" customHeight="1">
      <c r="A190" s="2"/>
      <c r="B190" s="2"/>
      <c r="C190" s="2"/>
      <c r="D190" s="2"/>
      <c r="E190" s="2"/>
      <c r="F190" s="2"/>
      <c r="G190" s="2"/>
      <c r="H190" s="2"/>
      <c r="I190" s="2"/>
      <c r="J190" s="2"/>
      <c r="K190" s="2"/>
      <c r="L190" s="2"/>
      <c r="M190" s="2"/>
      <c r="N190" s="2"/>
      <c r="O190" s="2"/>
      <c r="P190" s="2"/>
      <c r="Q190" s="2"/>
      <c r="R190" s="2"/>
    </row>
    <row r="200" spans="1:18" s="17" customFormat="1" ht="10.5" customHeight="1">
      <c r="A200" s="2"/>
      <c r="B200" s="2"/>
      <c r="C200" s="2"/>
      <c r="D200" s="2"/>
      <c r="E200" s="2"/>
      <c r="F200" s="2"/>
      <c r="G200" s="2"/>
      <c r="H200" s="2"/>
      <c r="I200" s="2"/>
      <c r="J200" s="2"/>
      <c r="K200" s="2"/>
      <c r="L200" s="2"/>
      <c r="M200" s="2"/>
      <c r="N200" s="2"/>
      <c r="O200" s="2"/>
      <c r="P200" s="2"/>
      <c r="Q200" s="2"/>
      <c r="R200" s="2"/>
    </row>
    <row r="242" spans="1:18" s="17" customFormat="1" ht="10.5" customHeight="1">
      <c r="A242" s="2"/>
      <c r="B242" s="2"/>
      <c r="C242" s="2"/>
      <c r="D242" s="2"/>
      <c r="E242" s="2"/>
      <c r="F242" s="2"/>
      <c r="G242" s="2"/>
      <c r="H242" s="2"/>
      <c r="I242" s="2"/>
      <c r="J242" s="2"/>
      <c r="K242" s="2"/>
      <c r="L242" s="2"/>
      <c r="M242" s="2"/>
      <c r="N242" s="2"/>
      <c r="O242" s="2"/>
      <c r="P242" s="2"/>
      <c r="Q242" s="2"/>
      <c r="R242" s="2"/>
    </row>
    <row r="284" spans="1:18" s="17" customFormat="1" ht="10.5" customHeight="1">
      <c r="A284" s="2"/>
      <c r="B284" s="2"/>
      <c r="C284" s="2"/>
      <c r="D284" s="2"/>
      <c r="E284" s="2"/>
      <c r="F284" s="2"/>
      <c r="G284" s="2"/>
      <c r="H284" s="2"/>
      <c r="I284" s="2"/>
      <c r="J284" s="2"/>
      <c r="K284" s="2"/>
      <c r="L284" s="2"/>
      <c r="M284" s="2"/>
      <c r="N284" s="2"/>
      <c r="O284" s="2"/>
      <c r="P284" s="2"/>
      <c r="Q284" s="2"/>
      <c r="R284" s="2"/>
    </row>
    <row r="294" spans="1:18" s="17" customFormat="1" ht="10.5" customHeight="1">
      <c r="A294" s="2"/>
      <c r="B294" s="2"/>
      <c r="C294" s="2"/>
      <c r="D294" s="2"/>
      <c r="E294" s="2"/>
      <c r="F294" s="2"/>
      <c r="G294" s="2"/>
      <c r="H294" s="2"/>
      <c r="I294" s="2"/>
      <c r="J294" s="2"/>
      <c r="K294" s="2"/>
      <c r="L294" s="2"/>
      <c r="M294" s="2"/>
      <c r="N294" s="2"/>
      <c r="O294" s="2"/>
      <c r="P294" s="2"/>
      <c r="Q294" s="2"/>
      <c r="R294" s="2"/>
    </row>
    <row r="307" spans="1:18" s="17" customFormat="1" ht="10.5" customHeight="1">
      <c r="A307" s="2"/>
      <c r="B307" s="2"/>
      <c r="C307" s="2"/>
      <c r="D307" s="2"/>
      <c r="E307" s="2"/>
      <c r="F307" s="2"/>
      <c r="G307" s="2"/>
      <c r="H307" s="2"/>
      <c r="I307" s="2"/>
      <c r="J307" s="2"/>
      <c r="K307" s="2"/>
      <c r="L307" s="2"/>
      <c r="M307" s="2"/>
      <c r="N307" s="2"/>
      <c r="O307" s="2"/>
      <c r="P307" s="2"/>
      <c r="Q307" s="2"/>
      <c r="R307" s="2"/>
    </row>
    <row r="337" spans="1:18" s="17" customFormat="1" ht="10.5" customHeight="1">
      <c r="A337" s="2"/>
      <c r="B337" s="2"/>
      <c r="C337" s="2"/>
      <c r="D337" s="2"/>
      <c r="E337" s="2"/>
      <c r="F337" s="2"/>
      <c r="G337" s="2"/>
      <c r="H337" s="2"/>
      <c r="I337" s="2"/>
      <c r="J337" s="2"/>
      <c r="K337" s="2"/>
      <c r="L337" s="2"/>
      <c r="M337" s="2"/>
      <c r="N337" s="2"/>
      <c r="O337" s="2"/>
      <c r="P337" s="2"/>
      <c r="Q337" s="2"/>
      <c r="R337" s="2"/>
    </row>
    <row r="347" spans="1:18" s="17" customFormat="1" ht="10.5" customHeight="1">
      <c r="A347" s="2"/>
      <c r="B347" s="2"/>
      <c r="C347" s="2"/>
      <c r="D347" s="2"/>
      <c r="E347" s="2"/>
      <c r="F347" s="2"/>
      <c r="G347" s="2"/>
      <c r="H347" s="2"/>
      <c r="I347" s="2"/>
      <c r="J347" s="2"/>
      <c r="K347" s="2"/>
      <c r="L347" s="2"/>
      <c r="M347" s="2"/>
      <c r="N347" s="2"/>
      <c r="O347" s="2"/>
      <c r="P347" s="2"/>
      <c r="Q347" s="2"/>
      <c r="R347" s="2"/>
    </row>
    <row r="357" spans="1:18" s="17" customFormat="1" ht="10.5" customHeight="1">
      <c r="A357" s="2"/>
      <c r="B357" s="2"/>
      <c r="C357" s="2"/>
      <c r="D357" s="2"/>
      <c r="E357" s="2"/>
      <c r="F357" s="2"/>
      <c r="G357" s="2"/>
      <c r="H357" s="2"/>
      <c r="I357" s="2"/>
      <c r="J357" s="2"/>
      <c r="K357" s="2"/>
      <c r="L357" s="2"/>
      <c r="M357" s="2"/>
      <c r="N357" s="2"/>
      <c r="O357" s="2"/>
      <c r="P357" s="2"/>
      <c r="Q357" s="2"/>
      <c r="R357" s="2"/>
    </row>
  </sheetData>
  <mergeCells count="5">
    <mergeCell ref="L45:M45"/>
    <mergeCell ref="L3:M3"/>
    <mergeCell ref="L13:M13"/>
    <mergeCell ref="L23:M23"/>
    <mergeCell ref="L34:M34"/>
  </mergeCells>
  <printOptions/>
  <pageMargins left="0.25" right="0.25" top="1" bottom="0.75" header="0.5" footer="0.25"/>
  <pageSetup fitToHeight="1" fitToWidth="1" horizontalDpi="300" verticalDpi="300" orientation="landscape" scale="86" r:id="rId3"/>
  <headerFooter alignWithMargins="0">
    <oddHeader>&amp;CThe University of Alabama in Huntsville
Unit Academic Reports 
</oddHeader>
    <oddFooter xml:space="preserve">&amp;L&amp;8Office of Institutional Research
&amp;D (np)
&amp;F </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H299"/>
  <sheetViews>
    <sheetView workbookViewId="0" topLeftCell="A1">
      <selection activeCell="A2" sqref="A2"/>
    </sheetView>
  </sheetViews>
  <sheetFormatPr defaultColWidth="9.140625" defaultRowHeight="12" customHeight="1"/>
  <cols>
    <col min="1" max="1" width="25.7109375" style="28" customWidth="1"/>
    <col min="2" max="8" width="15.7109375" style="2" customWidth="1"/>
    <col min="9" max="16384" width="9.140625" style="2" customWidth="1"/>
  </cols>
  <sheetData>
    <row r="1" ht="12" customHeight="1">
      <c r="A1" s="61" t="s">
        <v>32</v>
      </c>
    </row>
    <row r="3" spans="1:8" ht="12" customHeight="1">
      <c r="A3" s="6" t="s">
        <v>10</v>
      </c>
      <c r="F3"/>
      <c r="G3"/>
      <c r="H3"/>
    </row>
    <row r="4" spans="1:7" s="28" customFormat="1" ht="12" customHeight="1">
      <c r="A4" s="6" t="s">
        <v>11</v>
      </c>
      <c r="B4" s="45" t="s">
        <v>16</v>
      </c>
      <c r="C4" s="45" t="s">
        <v>14</v>
      </c>
      <c r="D4" s="45" t="s">
        <v>15</v>
      </c>
      <c r="E4" s="29"/>
      <c r="F4" s="29"/>
      <c r="G4" s="29"/>
    </row>
    <row r="5" spans="1:7" ht="12" customHeight="1">
      <c r="A5" s="29"/>
      <c r="B5" s="9"/>
      <c r="C5" s="9"/>
      <c r="D5" s="9"/>
      <c r="E5"/>
      <c r="F5"/>
      <c r="G5"/>
    </row>
    <row r="6" spans="1:7" s="17" customFormat="1" ht="12" customHeight="1">
      <c r="A6" s="16" t="s">
        <v>39</v>
      </c>
      <c r="B6" s="13">
        <v>97</v>
      </c>
      <c r="C6" s="15">
        <f>CPE!R37</f>
        <v>239</v>
      </c>
      <c r="D6" s="15">
        <v>204</v>
      </c>
      <c r="E6" s="27"/>
      <c r="F6" s="27"/>
      <c r="G6" s="27"/>
    </row>
    <row r="7" spans="1:7" s="17" customFormat="1" ht="12" customHeight="1">
      <c r="A7" s="16" t="s">
        <v>42</v>
      </c>
      <c r="B7" s="13">
        <v>101</v>
      </c>
      <c r="C7" s="15">
        <f>CPE!R38</f>
        <v>215</v>
      </c>
      <c r="D7" s="15">
        <v>189</v>
      </c>
      <c r="E7" s="27"/>
      <c r="F7" s="27"/>
      <c r="G7" s="27"/>
    </row>
    <row r="8" spans="1:7" s="17" customFormat="1" ht="12" customHeight="1">
      <c r="A8" s="16" t="s">
        <v>44</v>
      </c>
      <c r="B8" s="13">
        <v>89</v>
      </c>
      <c r="C8" s="15">
        <f>CPE!R39</f>
        <v>202</v>
      </c>
      <c r="D8" s="15">
        <v>186</v>
      </c>
      <c r="E8" s="27"/>
      <c r="F8" s="27"/>
      <c r="G8" s="27"/>
    </row>
    <row r="9" spans="1:7" s="17" customFormat="1" ht="12" customHeight="1">
      <c r="A9" s="16" t="s">
        <v>45</v>
      </c>
      <c r="B9" s="13">
        <v>101</v>
      </c>
      <c r="C9" s="15">
        <f>CPE!R40</f>
        <v>226</v>
      </c>
      <c r="D9" s="15">
        <v>226</v>
      </c>
      <c r="E9" s="27"/>
      <c r="F9" s="27"/>
      <c r="G9" s="27"/>
    </row>
    <row r="10" spans="1:7" s="17" customFormat="1" ht="12" customHeight="1">
      <c r="A10" s="16" t="s">
        <v>50</v>
      </c>
      <c r="B10" s="13">
        <v>123</v>
      </c>
      <c r="C10" s="15">
        <f>CPE!R41</f>
        <v>254</v>
      </c>
      <c r="D10" s="15">
        <v>230</v>
      </c>
      <c r="E10" s="27"/>
      <c r="F10" s="27"/>
      <c r="G10" s="27"/>
    </row>
    <row r="11" spans="1:7" ht="12" customHeight="1">
      <c r="A11" s="6"/>
      <c r="B11" s="7"/>
      <c r="C11" s="7"/>
      <c r="D11" s="8"/>
      <c r="E11"/>
      <c r="F11"/>
      <c r="G11"/>
    </row>
    <row r="12" spans="5:7" ht="12" customHeight="1">
      <c r="E12"/>
      <c r="F12"/>
      <c r="G12"/>
    </row>
    <row r="13" spans="1:7" ht="12" customHeight="1">
      <c r="A13" s="6" t="s">
        <v>13</v>
      </c>
      <c r="E13"/>
      <c r="F13"/>
      <c r="G13"/>
    </row>
    <row r="14" spans="1:7" s="28" customFormat="1" ht="12" customHeight="1">
      <c r="A14" s="6" t="s">
        <v>11</v>
      </c>
      <c r="B14" s="45" t="s">
        <v>16</v>
      </c>
      <c r="C14" s="45" t="s">
        <v>14</v>
      </c>
      <c r="D14" s="45" t="s">
        <v>15</v>
      </c>
      <c r="E14" s="29"/>
      <c r="F14" s="29"/>
      <c r="G14" s="29"/>
    </row>
    <row r="15" spans="1:7" ht="12" customHeight="1">
      <c r="A15" s="29"/>
      <c r="B15" s="9"/>
      <c r="C15" s="9"/>
      <c r="D15" s="9"/>
      <c r="E15"/>
      <c r="F15"/>
      <c r="G15"/>
    </row>
    <row r="16" spans="1:7" s="17" customFormat="1" ht="12" customHeight="1">
      <c r="A16" s="16" t="s">
        <v>39</v>
      </c>
      <c r="B16" s="13">
        <v>18</v>
      </c>
      <c r="C16" s="15">
        <f>CPE!R48</f>
        <v>41</v>
      </c>
      <c r="D16" s="15">
        <v>44</v>
      </c>
      <c r="E16" s="27"/>
      <c r="F16" s="27"/>
      <c r="G16" s="27"/>
    </row>
    <row r="17" spans="1:7" s="17" customFormat="1" ht="12" customHeight="1">
      <c r="A17" s="16" t="s">
        <v>42</v>
      </c>
      <c r="B17" s="13">
        <v>19</v>
      </c>
      <c r="C17" s="15">
        <f>CPE!R49</f>
        <v>38</v>
      </c>
      <c r="D17" s="15">
        <v>36</v>
      </c>
      <c r="E17" s="27"/>
      <c r="F17" s="27"/>
      <c r="G17" s="27"/>
    </row>
    <row r="18" spans="1:7" s="17" customFormat="1" ht="12" customHeight="1">
      <c r="A18" s="16" t="s">
        <v>44</v>
      </c>
      <c r="B18" s="13">
        <v>19</v>
      </c>
      <c r="C18" s="15">
        <f>CPE!R50</f>
        <v>30</v>
      </c>
      <c r="D18" s="15">
        <v>33</v>
      </c>
      <c r="E18" s="27"/>
      <c r="F18" s="27"/>
      <c r="G18" s="27"/>
    </row>
    <row r="19" spans="1:7" s="17" customFormat="1" ht="12" customHeight="1">
      <c r="A19" s="16" t="s">
        <v>45</v>
      </c>
      <c r="B19" s="13">
        <v>19</v>
      </c>
      <c r="C19" s="15">
        <f>CPE!R51</f>
        <v>42</v>
      </c>
      <c r="D19" s="15">
        <v>47</v>
      </c>
      <c r="E19" s="27"/>
      <c r="F19" s="27"/>
      <c r="G19" s="27"/>
    </row>
    <row r="20" spans="1:7" s="17" customFormat="1" ht="12" customHeight="1">
      <c r="A20" s="16" t="s">
        <v>50</v>
      </c>
      <c r="B20" s="13">
        <v>20</v>
      </c>
      <c r="C20" s="15">
        <f>CPE!R52</f>
        <v>42</v>
      </c>
      <c r="D20" s="15">
        <v>39</v>
      </c>
      <c r="E20" s="27"/>
      <c r="F20" s="27"/>
      <c r="G20" s="27"/>
    </row>
    <row r="21" spans="1:7" ht="12" customHeight="1">
      <c r="A21" s="6"/>
      <c r="B21" s="7"/>
      <c r="C21" s="7"/>
      <c r="D21" s="8"/>
      <c r="E21"/>
      <c r="F21"/>
      <c r="G21"/>
    </row>
    <row r="22" spans="6:8" ht="12" customHeight="1">
      <c r="F22"/>
      <c r="G22"/>
      <c r="H22"/>
    </row>
    <row r="23" spans="1:8" s="32" customFormat="1" ht="12" customHeight="1">
      <c r="A23" s="33" t="s">
        <v>40</v>
      </c>
      <c r="B23" s="46" t="s">
        <v>10</v>
      </c>
      <c r="C23" s="46" t="s">
        <v>10</v>
      </c>
      <c r="D23" s="46" t="s">
        <v>6</v>
      </c>
      <c r="E23" s="46" t="s">
        <v>13</v>
      </c>
      <c r="F23" s="46" t="s">
        <v>13</v>
      </c>
      <c r="G23" s="41" t="s">
        <v>6</v>
      </c>
      <c r="H23" s="41" t="s">
        <v>7</v>
      </c>
    </row>
    <row r="24" spans="1:8" s="32" customFormat="1" ht="12" customHeight="1">
      <c r="A24" s="33"/>
      <c r="B24" s="42" t="s">
        <v>17</v>
      </c>
      <c r="C24" s="42" t="s">
        <v>18</v>
      </c>
      <c r="D24" s="42" t="s">
        <v>10</v>
      </c>
      <c r="E24" s="42" t="s">
        <v>19</v>
      </c>
      <c r="F24" s="42" t="s">
        <v>20</v>
      </c>
      <c r="G24" s="44" t="s">
        <v>13</v>
      </c>
      <c r="H24" s="44" t="s">
        <v>6</v>
      </c>
    </row>
    <row r="25" spans="2:8" ht="12" customHeight="1">
      <c r="B25" s="3"/>
      <c r="C25" s="3"/>
      <c r="D25" s="3"/>
      <c r="E25" s="3"/>
      <c r="F25" s="3"/>
      <c r="G25" s="3"/>
      <c r="H25" s="9"/>
    </row>
    <row r="26" spans="1:8" ht="12" customHeight="1">
      <c r="A26" s="16" t="s">
        <v>39</v>
      </c>
      <c r="B26" s="54">
        <f>99+697+493</f>
        <v>1289</v>
      </c>
      <c r="C26" s="54">
        <f>33+575+525</f>
        <v>1133</v>
      </c>
      <c r="D26" s="54">
        <f>C26+B26</f>
        <v>2422</v>
      </c>
      <c r="E26" s="54">
        <f>39+243+240</f>
        <v>522</v>
      </c>
      <c r="F26" s="54">
        <f>24+87+90</f>
        <v>201</v>
      </c>
      <c r="G26" s="54">
        <f>F26+E26</f>
        <v>723</v>
      </c>
      <c r="H26" s="55">
        <f>G26+D26</f>
        <v>3145</v>
      </c>
    </row>
    <row r="27" spans="1:8" ht="12" customHeight="1">
      <c r="A27" s="16" t="s">
        <v>42</v>
      </c>
      <c r="B27" s="54">
        <f>126+515+469</f>
        <v>1110</v>
      </c>
      <c r="C27" s="54">
        <f>54+466+438</f>
        <v>958</v>
      </c>
      <c r="D27" s="54">
        <f>C27+B27</f>
        <v>2068</v>
      </c>
      <c r="E27" s="54">
        <f>117+318+282</f>
        <v>717</v>
      </c>
      <c r="F27" s="54">
        <f>39+39+36</f>
        <v>114</v>
      </c>
      <c r="G27" s="54">
        <f>F27+E27</f>
        <v>831</v>
      </c>
      <c r="H27" s="55">
        <f>G27+D27</f>
        <v>2899</v>
      </c>
    </row>
    <row r="28" spans="1:8" ht="12" customHeight="1">
      <c r="A28" s="16" t="s">
        <v>44</v>
      </c>
      <c r="B28" s="54">
        <v>982</v>
      </c>
      <c r="C28" s="54">
        <v>926</v>
      </c>
      <c r="D28" s="54">
        <f>C28+B28</f>
        <v>1908</v>
      </c>
      <c r="E28" s="54">
        <v>582</v>
      </c>
      <c r="F28" s="54">
        <v>99</v>
      </c>
      <c r="G28" s="54">
        <f>F28+E28</f>
        <v>681</v>
      </c>
      <c r="H28" s="55">
        <f>G28+D28</f>
        <v>2589</v>
      </c>
    </row>
    <row r="29" spans="1:8" ht="12" customHeight="1">
      <c r="A29" s="16" t="s">
        <v>45</v>
      </c>
      <c r="B29" s="54">
        <v>1140</v>
      </c>
      <c r="C29" s="54">
        <v>1103</v>
      </c>
      <c r="D29" s="54">
        <f>C29+B29</f>
        <v>2243</v>
      </c>
      <c r="E29" s="54">
        <v>519</v>
      </c>
      <c r="F29" s="54">
        <v>108</v>
      </c>
      <c r="G29" s="54">
        <f>F29+E29</f>
        <v>627</v>
      </c>
      <c r="H29" s="55">
        <f>G29+D29</f>
        <v>2870</v>
      </c>
    </row>
    <row r="30" spans="1:8" ht="12" customHeight="1">
      <c r="A30" s="16" t="s">
        <v>50</v>
      </c>
      <c r="B30" s="54">
        <v>1215</v>
      </c>
      <c r="C30" s="54">
        <v>1191</v>
      </c>
      <c r="D30" s="54">
        <f>C30+B30</f>
        <v>2406</v>
      </c>
      <c r="E30" s="54">
        <v>471</v>
      </c>
      <c r="F30" s="54">
        <v>145</v>
      </c>
      <c r="G30" s="54">
        <f>F30+E30</f>
        <v>616</v>
      </c>
      <c r="H30" s="55">
        <f>G30+D30</f>
        <v>3022</v>
      </c>
    </row>
    <row r="31" spans="1:8" ht="12" customHeight="1">
      <c r="A31" s="29"/>
      <c r="B31" s="10"/>
      <c r="C31" s="10"/>
      <c r="D31" s="10"/>
      <c r="E31" s="10"/>
      <c r="F31" s="10"/>
      <c r="G31" s="10"/>
      <c r="H31" s="12"/>
    </row>
    <row r="33" spans="1:8" s="32" customFormat="1" ht="12" customHeight="1">
      <c r="A33" s="33" t="s">
        <v>41</v>
      </c>
      <c r="B33" s="46" t="s">
        <v>10</v>
      </c>
      <c r="C33" s="46" t="s">
        <v>10</v>
      </c>
      <c r="D33" s="46" t="s">
        <v>6</v>
      </c>
      <c r="E33" s="46" t="s">
        <v>13</v>
      </c>
      <c r="F33" s="46" t="s">
        <v>21</v>
      </c>
      <c r="G33" s="46" t="s">
        <v>22</v>
      </c>
      <c r="H33" s="41" t="s">
        <v>7</v>
      </c>
    </row>
    <row r="34" spans="2:8" s="32" customFormat="1" ht="12" customHeight="1">
      <c r="B34" s="42" t="s">
        <v>17</v>
      </c>
      <c r="C34" s="42" t="s">
        <v>18</v>
      </c>
      <c r="D34" s="42" t="s">
        <v>10</v>
      </c>
      <c r="E34" s="42" t="s">
        <v>19</v>
      </c>
      <c r="F34" s="42" t="s">
        <v>20</v>
      </c>
      <c r="G34" s="42" t="s">
        <v>13</v>
      </c>
      <c r="H34" s="44" t="s">
        <v>6</v>
      </c>
    </row>
    <row r="35" spans="2:8" ht="12" customHeight="1">
      <c r="B35" s="13"/>
      <c r="C35" s="13"/>
      <c r="D35" s="13"/>
      <c r="E35" s="13"/>
      <c r="F35" s="13"/>
      <c r="G35" s="13"/>
      <c r="H35" s="15"/>
    </row>
    <row r="36" spans="1:8" ht="12" customHeight="1">
      <c r="A36" s="16" t="s">
        <v>39</v>
      </c>
      <c r="B36" s="25">
        <f>B26*1.76</f>
        <v>2268.64</v>
      </c>
      <c r="C36" s="25">
        <f>C26*2.38</f>
        <v>2696.54</v>
      </c>
      <c r="D36" s="25">
        <f>C36+B36</f>
        <v>4965.18</v>
      </c>
      <c r="E36" s="25">
        <f>E26*5.46</f>
        <v>2850.12</v>
      </c>
      <c r="F36" s="25">
        <f>F26*17.6</f>
        <v>3537.6000000000004</v>
      </c>
      <c r="G36" s="25">
        <f>F36+E36</f>
        <v>6387.72</v>
      </c>
      <c r="H36" s="26">
        <f>G36+D36</f>
        <v>11352.900000000001</v>
      </c>
    </row>
    <row r="37" spans="1:8" ht="12" customHeight="1">
      <c r="A37" s="16" t="s">
        <v>42</v>
      </c>
      <c r="B37" s="25">
        <f>B27*1.76</f>
        <v>1953.6</v>
      </c>
      <c r="C37" s="25">
        <f>C27*2.38</f>
        <v>2280.04</v>
      </c>
      <c r="D37" s="25">
        <f>C37+B37</f>
        <v>4233.639999999999</v>
      </c>
      <c r="E37" s="25">
        <f>E27*5.46</f>
        <v>3914.82</v>
      </c>
      <c r="F37" s="25">
        <f>F27*17.6</f>
        <v>2006.4</v>
      </c>
      <c r="G37" s="25">
        <f>F37+E37</f>
        <v>5921.22</v>
      </c>
      <c r="H37" s="26">
        <f>G37+D37</f>
        <v>10154.86</v>
      </c>
    </row>
    <row r="38" spans="1:8" ht="12" customHeight="1">
      <c r="A38" s="16" t="s">
        <v>44</v>
      </c>
      <c r="B38" s="25">
        <f>B28*1.76</f>
        <v>1728.32</v>
      </c>
      <c r="C38" s="25">
        <f>C28*2.38</f>
        <v>2203.88</v>
      </c>
      <c r="D38" s="25">
        <f>C38+B38</f>
        <v>3932.2</v>
      </c>
      <c r="E38" s="25">
        <f>E28*5.46</f>
        <v>3177.72</v>
      </c>
      <c r="F38" s="25">
        <f>F28*17.6</f>
        <v>1742.4</v>
      </c>
      <c r="G38" s="25">
        <f>F38+E38</f>
        <v>4920.12</v>
      </c>
      <c r="H38" s="26">
        <f>G38+D38</f>
        <v>8852.32</v>
      </c>
    </row>
    <row r="39" spans="1:8" ht="12" customHeight="1">
      <c r="A39" s="16" t="s">
        <v>45</v>
      </c>
      <c r="B39" s="25">
        <f>B29*1.76</f>
        <v>2006.4</v>
      </c>
      <c r="C39" s="25">
        <f>C29*2.38</f>
        <v>2625.14</v>
      </c>
      <c r="D39" s="25">
        <f>C39+B39</f>
        <v>4631.54</v>
      </c>
      <c r="E39" s="25">
        <f>E29*5.46</f>
        <v>2833.74</v>
      </c>
      <c r="F39" s="25">
        <f>F29*17.6</f>
        <v>1900.8000000000002</v>
      </c>
      <c r="G39" s="25">
        <f>F39+E39</f>
        <v>4734.54</v>
      </c>
      <c r="H39" s="26">
        <f>G39+D39</f>
        <v>9366.08</v>
      </c>
    </row>
    <row r="40" spans="1:8" ht="12" customHeight="1">
      <c r="A40" s="16" t="s">
        <v>50</v>
      </c>
      <c r="B40" s="25">
        <f>B30*1.76</f>
        <v>2138.4</v>
      </c>
      <c r="C40" s="25">
        <f>C30*2.38</f>
        <v>2834.58</v>
      </c>
      <c r="D40" s="25">
        <f>C40+B40</f>
        <v>4972.98</v>
      </c>
      <c r="E40" s="25">
        <f>E30*5.46</f>
        <v>2571.66</v>
      </c>
      <c r="F40" s="25">
        <f>F30*17.6</f>
        <v>2552</v>
      </c>
      <c r="G40" s="25">
        <f>F40+E40</f>
        <v>5123.66</v>
      </c>
      <c r="H40" s="26">
        <f>G40+D40</f>
        <v>10096.64</v>
      </c>
    </row>
    <row r="41" spans="1:8" ht="12" customHeight="1">
      <c r="A41" s="29"/>
      <c r="B41" s="10"/>
      <c r="C41" s="10"/>
      <c r="D41" s="10"/>
      <c r="E41" s="10"/>
      <c r="F41" s="10"/>
      <c r="G41" s="10"/>
      <c r="H41" s="12"/>
    </row>
    <row r="43" ht="12" customHeight="1">
      <c r="A43" s="58" t="s">
        <v>43</v>
      </c>
    </row>
    <row r="44" ht="12" customHeight="1">
      <c r="A44" s="58"/>
    </row>
    <row r="45" ht="12" customHeight="1">
      <c r="A45" s="58"/>
    </row>
    <row r="46" ht="12" customHeight="1">
      <c r="A46" s="58"/>
    </row>
    <row r="50" s="17" customFormat="1" ht="12" customHeight="1">
      <c r="A50" s="30"/>
    </row>
    <row r="59" s="17" customFormat="1" ht="12" customHeight="1">
      <c r="A59" s="30"/>
    </row>
    <row r="89" s="17" customFormat="1" ht="12" customHeight="1">
      <c r="A89" s="30"/>
    </row>
    <row r="128" s="17" customFormat="1" ht="12" customHeight="1">
      <c r="A128" s="30"/>
    </row>
    <row r="161" s="17" customFormat="1" ht="12" customHeight="1">
      <c r="A161" s="30"/>
    </row>
    <row r="180" s="17" customFormat="1" ht="12" customHeight="1">
      <c r="A180" s="30"/>
    </row>
    <row r="211" s="17" customFormat="1" ht="12" customHeight="1">
      <c r="A211" s="30"/>
    </row>
    <row r="245" s="17" customFormat="1" ht="12" customHeight="1">
      <c r="A245" s="30"/>
    </row>
    <row r="278" s="17" customFormat="1" ht="12" customHeight="1">
      <c r="A278" s="30"/>
    </row>
    <row r="290" s="17" customFormat="1" ht="12" customHeight="1">
      <c r="A290" s="30"/>
    </row>
    <row r="299" s="17" customFormat="1" ht="12" customHeight="1">
      <c r="A299" s="30"/>
    </row>
  </sheetData>
  <printOptions/>
  <pageMargins left="0.25" right="0.25" top="1" bottom="0.75" header="0.5" footer="0.25"/>
  <pageSetup fitToHeight="1" fitToWidth="1" horizontalDpi="300" verticalDpi="300" orientation="landscape" scale="96" r:id="rId1"/>
  <headerFooter alignWithMargins="0">
    <oddHeader>&amp;CThe University of Alabama in Huntsville
Unit Academic Reports 
</oddHeader>
    <oddFooter xml:space="preserve">&amp;L&amp;8Office of Institutional Research
&amp;D (np)
&amp;F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R308"/>
  <sheetViews>
    <sheetView workbookViewId="0" topLeftCell="A1">
      <selection activeCell="A2" sqref="A2"/>
    </sheetView>
  </sheetViews>
  <sheetFormatPr defaultColWidth="9.140625" defaultRowHeight="11.25" customHeight="1"/>
  <cols>
    <col min="1" max="1" width="20.7109375" style="2" customWidth="1"/>
    <col min="2" max="17" width="7.28125" style="2" customWidth="1"/>
    <col min="18" max="16384" width="9.140625" style="2" customWidth="1"/>
  </cols>
  <sheetData>
    <row r="1" ht="11.25" customHeight="1">
      <c r="A1" s="64" t="s">
        <v>33</v>
      </c>
    </row>
    <row r="2" ht="10.5" customHeight="1">
      <c r="A2" s="1"/>
    </row>
    <row r="3" spans="1:18" s="28" customFormat="1" ht="11.25" customHeight="1">
      <c r="A3" s="29"/>
      <c r="B3" s="47" t="s">
        <v>0</v>
      </c>
      <c r="C3" s="48"/>
      <c r="D3" s="47" t="s">
        <v>1</v>
      </c>
      <c r="E3" s="48"/>
      <c r="F3" s="47" t="s">
        <v>2</v>
      </c>
      <c r="G3" s="48"/>
      <c r="H3" s="47" t="s">
        <v>3</v>
      </c>
      <c r="I3" s="48"/>
      <c r="J3" s="47" t="s">
        <v>4</v>
      </c>
      <c r="K3" s="48"/>
      <c r="L3" s="117" t="s">
        <v>5</v>
      </c>
      <c r="M3" s="119"/>
      <c r="N3" s="77" t="s">
        <v>37</v>
      </c>
      <c r="O3" s="77"/>
      <c r="P3" s="47" t="s">
        <v>6</v>
      </c>
      <c r="Q3" s="48"/>
      <c r="R3" s="37" t="s">
        <v>7</v>
      </c>
    </row>
    <row r="4" spans="1:18" s="28" customFormat="1" ht="11.25" customHeight="1">
      <c r="A4" s="6" t="s">
        <v>47</v>
      </c>
      <c r="B4" s="38" t="s">
        <v>8</v>
      </c>
      <c r="C4" s="39" t="s">
        <v>9</v>
      </c>
      <c r="D4" s="38" t="s">
        <v>8</v>
      </c>
      <c r="E4" s="39" t="s">
        <v>9</v>
      </c>
      <c r="F4" s="38" t="s">
        <v>8</v>
      </c>
      <c r="G4" s="39" t="s">
        <v>9</v>
      </c>
      <c r="H4" s="38" t="s">
        <v>8</v>
      </c>
      <c r="I4" s="39" t="s">
        <v>9</v>
      </c>
      <c r="J4" s="38" t="s">
        <v>8</v>
      </c>
      <c r="K4" s="39" t="s">
        <v>9</v>
      </c>
      <c r="L4" s="38" t="s">
        <v>8</v>
      </c>
      <c r="M4" s="39" t="s">
        <v>9</v>
      </c>
      <c r="N4" s="38" t="s">
        <v>8</v>
      </c>
      <c r="O4" s="39" t="s">
        <v>9</v>
      </c>
      <c r="P4" s="38" t="s">
        <v>8</v>
      </c>
      <c r="Q4" s="39" t="s">
        <v>9</v>
      </c>
      <c r="R4" s="40" t="s">
        <v>6</v>
      </c>
    </row>
    <row r="5" spans="1:18" ht="10.5" customHeight="1">
      <c r="A5"/>
      <c r="B5" s="3"/>
      <c r="C5" s="4"/>
      <c r="D5" s="3"/>
      <c r="E5" s="4"/>
      <c r="F5" s="3"/>
      <c r="G5" s="4"/>
      <c r="H5" s="3"/>
      <c r="I5" s="4"/>
      <c r="J5" s="3"/>
      <c r="K5" s="4"/>
      <c r="L5" s="3"/>
      <c r="M5" s="4"/>
      <c r="N5" s="79"/>
      <c r="O5" s="79"/>
      <c r="P5" s="3"/>
      <c r="Q5" s="4"/>
      <c r="R5" s="9"/>
    </row>
    <row r="6" spans="1:18" ht="11.25" customHeight="1">
      <c r="A6" s="16" t="s">
        <v>39</v>
      </c>
      <c r="B6" s="49">
        <v>40</v>
      </c>
      <c r="C6" s="50">
        <v>8</v>
      </c>
      <c r="D6" s="49">
        <v>5</v>
      </c>
      <c r="E6" s="50">
        <v>3</v>
      </c>
      <c r="F6" s="49">
        <v>1</v>
      </c>
      <c r="G6" s="50">
        <v>0</v>
      </c>
      <c r="H6" s="49">
        <v>3</v>
      </c>
      <c r="I6" s="50">
        <v>0</v>
      </c>
      <c r="J6" s="49">
        <v>0</v>
      </c>
      <c r="K6" s="50">
        <v>1</v>
      </c>
      <c r="L6" s="49">
        <v>1</v>
      </c>
      <c r="M6" s="50">
        <v>2</v>
      </c>
      <c r="N6" s="52">
        <v>1</v>
      </c>
      <c r="O6" s="52">
        <v>0</v>
      </c>
      <c r="P6" s="49">
        <f aca="true" t="shared" si="0" ref="P6:Q10">L6+J6+H6+F6+D6+B6+N6</f>
        <v>51</v>
      </c>
      <c r="Q6" s="50">
        <f t="shared" si="0"/>
        <v>14</v>
      </c>
      <c r="R6" s="51">
        <f>Q6+P6</f>
        <v>65</v>
      </c>
    </row>
    <row r="7" spans="1:18" ht="11.25" customHeight="1">
      <c r="A7" s="16" t="s">
        <v>42</v>
      </c>
      <c r="B7" s="49">
        <v>34</v>
      </c>
      <c r="C7" s="50">
        <v>3</v>
      </c>
      <c r="D7" s="49">
        <v>4</v>
      </c>
      <c r="E7" s="50">
        <v>0</v>
      </c>
      <c r="F7" s="49">
        <v>0</v>
      </c>
      <c r="G7" s="50">
        <v>0</v>
      </c>
      <c r="H7" s="49">
        <v>5</v>
      </c>
      <c r="I7" s="50">
        <v>3</v>
      </c>
      <c r="J7" s="49">
        <v>0</v>
      </c>
      <c r="K7" s="50">
        <v>0</v>
      </c>
      <c r="L7" s="49">
        <v>0</v>
      </c>
      <c r="M7" s="50">
        <v>0</v>
      </c>
      <c r="N7" s="52">
        <v>0</v>
      </c>
      <c r="O7" s="52">
        <v>0</v>
      </c>
      <c r="P7" s="49">
        <f t="shared" si="0"/>
        <v>43</v>
      </c>
      <c r="Q7" s="50">
        <f t="shared" si="0"/>
        <v>6</v>
      </c>
      <c r="R7" s="51">
        <f>Q7+P7</f>
        <v>49</v>
      </c>
    </row>
    <row r="8" spans="1:18" ht="11.25" customHeight="1">
      <c r="A8" s="16" t="s">
        <v>44</v>
      </c>
      <c r="B8" s="49">
        <v>42</v>
      </c>
      <c r="C8" s="50">
        <v>11</v>
      </c>
      <c r="D8" s="49">
        <v>3</v>
      </c>
      <c r="E8" s="50">
        <v>0</v>
      </c>
      <c r="F8" s="49">
        <v>0</v>
      </c>
      <c r="G8" s="50">
        <v>1</v>
      </c>
      <c r="H8" s="49">
        <v>1</v>
      </c>
      <c r="I8" s="50">
        <v>0</v>
      </c>
      <c r="J8" s="49">
        <v>0</v>
      </c>
      <c r="K8" s="50">
        <v>0</v>
      </c>
      <c r="L8" s="49">
        <v>2</v>
      </c>
      <c r="M8" s="50">
        <v>0</v>
      </c>
      <c r="N8" s="52">
        <v>0</v>
      </c>
      <c r="O8" s="52">
        <v>0</v>
      </c>
      <c r="P8" s="49">
        <f t="shared" si="0"/>
        <v>48</v>
      </c>
      <c r="Q8" s="50">
        <f t="shared" si="0"/>
        <v>12</v>
      </c>
      <c r="R8" s="51">
        <f>Q8+P8</f>
        <v>60</v>
      </c>
    </row>
    <row r="9" spans="1:18" ht="11.25" customHeight="1">
      <c r="A9" s="16" t="s">
        <v>45</v>
      </c>
      <c r="B9" s="49">
        <v>30</v>
      </c>
      <c r="C9" s="50">
        <v>4</v>
      </c>
      <c r="D9" s="49">
        <v>0</v>
      </c>
      <c r="E9" s="50">
        <v>1</v>
      </c>
      <c r="F9" s="49">
        <v>3</v>
      </c>
      <c r="G9" s="50">
        <v>0</v>
      </c>
      <c r="H9" s="49">
        <v>4</v>
      </c>
      <c r="I9" s="50">
        <v>1</v>
      </c>
      <c r="J9" s="49">
        <v>3</v>
      </c>
      <c r="K9" s="50">
        <v>0</v>
      </c>
      <c r="L9" s="49">
        <v>1</v>
      </c>
      <c r="M9" s="50">
        <v>0</v>
      </c>
      <c r="N9" s="52">
        <v>1</v>
      </c>
      <c r="O9" s="52">
        <v>0</v>
      </c>
      <c r="P9" s="49">
        <f t="shared" si="0"/>
        <v>42</v>
      </c>
      <c r="Q9" s="50">
        <f t="shared" si="0"/>
        <v>6</v>
      </c>
      <c r="R9" s="51">
        <f>Q9+P9</f>
        <v>48</v>
      </c>
    </row>
    <row r="10" spans="1:18" ht="11.25" customHeight="1">
      <c r="A10" s="16" t="s">
        <v>50</v>
      </c>
      <c r="B10" s="49">
        <v>36</v>
      </c>
      <c r="C10" s="50">
        <v>10</v>
      </c>
      <c r="D10" s="49">
        <v>8</v>
      </c>
      <c r="E10" s="50">
        <v>2</v>
      </c>
      <c r="F10" s="49">
        <v>2</v>
      </c>
      <c r="G10" s="50">
        <v>0</v>
      </c>
      <c r="H10" s="49">
        <v>1</v>
      </c>
      <c r="I10" s="50">
        <v>1</v>
      </c>
      <c r="J10" s="49">
        <v>2</v>
      </c>
      <c r="K10" s="50">
        <v>0</v>
      </c>
      <c r="L10" s="49">
        <v>2</v>
      </c>
      <c r="M10" s="50">
        <v>1</v>
      </c>
      <c r="N10" s="52">
        <v>0</v>
      </c>
      <c r="O10" s="52">
        <v>0</v>
      </c>
      <c r="P10" s="49">
        <f t="shared" si="0"/>
        <v>51</v>
      </c>
      <c r="Q10" s="50">
        <f t="shared" si="0"/>
        <v>14</v>
      </c>
      <c r="R10" s="51">
        <f>Q10+P10</f>
        <v>65</v>
      </c>
    </row>
    <row r="11" spans="2:18" ht="10.5" customHeight="1">
      <c r="B11" s="10"/>
      <c r="C11" s="11"/>
      <c r="D11" s="10"/>
      <c r="E11" s="11"/>
      <c r="F11" s="10"/>
      <c r="G11" s="11"/>
      <c r="H11" s="10"/>
      <c r="I11" s="11"/>
      <c r="J11" s="10"/>
      <c r="K11" s="11"/>
      <c r="L11" s="10"/>
      <c r="M11" s="11"/>
      <c r="N11" s="20"/>
      <c r="O11" s="20"/>
      <c r="P11" s="10"/>
      <c r="Q11" s="11"/>
      <c r="R11" s="12"/>
    </row>
    <row r="12" spans="2:18" ht="10.5" customHeight="1">
      <c r="B12" s="17"/>
      <c r="C12" s="17"/>
      <c r="D12" s="17"/>
      <c r="E12" s="17"/>
      <c r="F12" s="17"/>
      <c r="G12" s="17"/>
      <c r="H12" s="17"/>
      <c r="I12" s="17"/>
      <c r="J12" s="17"/>
      <c r="K12" s="17"/>
      <c r="L12" s="17"/>
      <c r="M12" s="17"/>
      <c r="N12" s="17"/>
      <c r="O12" s="17"/>
      <c r="P12" s="17"/>
      <c r="Q12" s="17"/>
      <c r="R12" s="17"/>
    </row>
    <row r="13" spans="1:18" s="28" customFormat="1" ht="11.25" customHeight="1">
      <c r="A13" s="29"/>
      <c r="B13" s="47" t="s">
        <v>0</v>
      </c>
      <c r="C13" s="48"/>
      <c r="D13" s="47" t="s">
        <v>1</v>
      </c>
      <c r="E13" s="48"/>
      <c r="F13" s="47" t="s">
        <v>2</v>
      </c>
      <c r="G13" s="48"/>
      <c r="H13" s="47" t="s">
        <v>3</v>
      </c>
      <c r="I13" s="48"/>
      <c r="J13" s="47" t="s">
        <v>4</v>
      </c>
      <c r="K13" s="48"/>
      <c r="L13" s="117" t="s">
        <v>5</v>
      </c>
      <c r="M13" s="119"/>
      <c r="N13" s="77" t="s">
        <v>37</v>
      </c>
      <c r="O13" s="77"/>
      <c r="P13" s="47" t="s">
        <v>6</v>
      </c>
      <c r="Q13" s="48"/>
      <c r="R13" s="37" t="s">
        <v>7</v>
      </c>
    </row>
    <row r="14" spans="1:18" s="28" customFormat="1" ht="11.25" customHeight="1">
      <c r="A14" s="59" t="s">
        <v>46</v>
      </c>
      <c r="B14" s="38" t="s">
        <v>8</v>
      </c>
      <c r="C14" s="39" t="s">
        <v>9</v>
      </c>
      <c r="D14" s="38" t="s">
        <v>8</v>
      </c>
      <c r="E14" s="39" t="s">
        <v>9</v>
      </c>
      <c r="F14" s="38" t="s">
        <v>8</v>
      </c>
      <c r="G14" s="39" t="s">
        <v>9</v>
      </c>
      <c r="H14" s="38" t="s">
        <v>8</v>
      </c>
      <c r="I14" s="39" t="s">
        <v>9</v>
      </c>
      <c r="J14" s="38" t="s">
        <v>8</v>
      </c>
      <c r="K14" s="39" t="s">
        <v>9</v>
      </c>
      <c r="L14" s="38" t="s">
        <v>8</v>
      </c>
      <c r="M14" s="39" t="s">
        <v>9</v>
      </c>
      <c r="N14" s="38" t="s">
        <v>8</v>
      </c>
      <c r="O14" s="39" t="s">
        <v>9</v>
      </c>
      <c r="P14" s="38" t="s">
        <v>8</v>
      </c>
      <c r="Q14" s="39" t="s">
        <v>9</v>
      </c>
      <c r="R14" s="40" t="s">
        <v>6</v>
      </c>
    </row>
    <row r="15" spans="1:18" ht="10.5" customHeight="1">
      <c r="A15"/>
      <c r="B15" s="3"/>
      <c r="C15" s="4"/>
      <c r="D15" s="3"/>
      <c r="E15" s="4"/>
      <c r="F15" s="3"/>
      <c r="G15" s="4"/>
      <c r="H15" s="3"/>
      <c r="I15" s="4"/>
      <c r="J15" s="3"/>
      <c r="K15" s="4"/>
      <c r="L15" s="3"/>
      <c r="M15" s="4"/>
      <c r="N15" s="79"/>
      <c r="O15" s="79"/>
      <c r="P15" s="3"/>
      <c r="Q15" s="4"/>
      <c r="R15" s="9"/>
    </row>
    <row r="16" spans="1:18" ht="11.25" customHeight="1">
      <c r="A16" s="16" t="s">
        <v>39</v>
      </c>
      <c r="B16" s="49">
        <v>22</v>
      </c>
      <c r="C16" s="50">
        <v>3</v>
      </c>
      <c r="D16" s="49">
        <v>1</v>
      </c>
      <c r="E16" s="50">
        <v>0</v>
      </c>
      <c r="F16" s="49">
        <v>0</v>
      </c>
      <c r="G16" s="50">
        <v>0</v>
      </c>
      <c r="H16" s="49">
        <v>0</v>
      </c>
      <c r="I16" s="50">
        <v>0</v>
      </c>
      <c r="J16" s="49">
        <v>0</v>
      </c>
      <c r="K16" s="50">
        <v>0</v>
      </c>
      <c r="L16" s="49">
        <v>12</v>
      </c>
      <c r="M16" s="50">
        <v>1</v>
      </c>
      <c r="N16" s="52">
        <v>0</v>
      </c>
      <c r="O16" s="52">
        <v>0</v>
      </c>
      <c r="P16" s="49">
        <f aca="true" t="shared" si="1" ref="P16:Q20">L16+J16+H16+F16+D16+B16+N16</f>
        <v>35</v>
      </c>
      <c r="Q16" s="50">
        <f t="shared" si="1"/>
        <v>4</v>
      </c>
      <c r="R16" s="51">
        <f>Q16+P16</f>
        <v>39</v>
      </c>
    </row>
    <row r="17" spans="1:18" ht="11.25" customHeight="1">
      <c r="A17" s="16" t="s">
        <v>42</v>
      </c>
      <c r="B17" s="49">
        <v>16</v>
      </c>
      <c r="C17" s="50">
        <v>3</v>
      </c>
      <c r="D17" s="49">
        <v>0</v>
      </c>
      <c r="E17" s="50">
        <v>1</v>
      </c>
      <c r="F17" s="49">
        <v>1</v>
      </c>
      <c r="G17" s="50">
        <v>0</v>
      </c>
      <c r="H17" s="49">
        <v>1</v>
      </c>
      <c r="I17" s="50">
        <v>1</v>
      </c>
      <c r="J17" s="49">
        <v>1</v>
      </c>
      <c r="K17" s="50">
        <v>0</v>
      </c>
      <c r="L17" s="49">
        <v>3</v>
      </c>
      <c r="M17" s="50">
        <v>2</v>
      </c>
      <c r="N17" s="52">
        <v>0</v>
      </c>
      <c r="O17" s="52">
        <v>0</v>
      </c>
      <c r="P17" s="49">
        <f t="shared" si="1"/>
        <v>22</v>
      </c>
      <c r="Q17" s="50">
        <f t="shared" si="1"/>
        <v>7</v>
      </c>
      <c r="R17" s="51">
        <f>Q17+P17</f>
        <v>29</v>
      </c>
    </row>
    <row r="18" spans="1:18" ht="11.25" customHeight="1">
      <c r="A18" s="16" t="s">
        <v>44</v>
      </c>
      <c r="B18" s="49">
        <v>10</v>
      </c>
      <c r="C18" s="50">
        <v>3</v>
      </c>
      <c r="D18" s="49">
        <v>2</v>
      </c>
      <c r="E18" s="50">
        <v>0</v>
      </c>
      <c r="F18" s="49">
        <v>0</v>
      </c>
      <c r="G18" s="50">
        <v>0</v>
      </c>
      <c r="H18" s="49">
        <v>1</v>
      </c>
      <c r="I18" s="50">
        <v>0</v>
      </c>
      <c r="J18" s="49">
        <v>0</v>
      </c>
      <c r="K18" s="50">
        <v>0</v>
      </c>
      <c r="L18" s="49">
        <v>11</v>
      </c>
      <c r="M18" s="50">
        <v>2</v>
      </c>
      <c r="N18" s="52">
        <v>0</v>
      </c>
      <c r="O18" s="52">
        <v>0</v>
      </c>
      <c r="P18" s="49">
        <f t="shared" si="1"/>
        <v>24</v>
      </c>
      <c r="Q18" s="50">
        <f t="shared" si="1"/>
        <v>5</v>
      </c>
      <c r="R18" s="51">
        <f>Q18+P18</f>
        <v>29</v>
      </c>
    </row>
    <row r="19" spans="1:18" ht="11.25" customHeight="1">
      <c r="A19" s="16" t="s">
        <v>45</v>
      </c>
      <c r="B19" s="49">
        <v>20</v>
      </c>
      <c r="C19" s="50">
        <v>0</v>
      </c>
      <c r="D19" s="49">
        <v>0</v>
      </c>
      <c r="E19" s="50">
        <v>0</v>
      </c>
      <c r="F19" s="49">
        <v>0</v>
      </c>
      <c r="G19" s="50">
        <v>0</v>
      </c>
      <c r="H19" s="49">
        <v>4</v>
      </c>
      <c r="I19" s="50">
        <v>1</v>
      </c>
      <c r="J19" s="49">
        <v>0</v>
      </c>
      <c r="K19" s="50">
        <v>0</v>
      </c>
      <c r="L19" s="49">
        <v>15</v>
      </c>
      <c r="M19" s="50">
        <v>1</v>
      </c>
      <c r="N19" s="52">
        <v>0</v>
      </c>
      <c r="O19" s="52">
        <v>0</v>
      </c>
      <c r="P19" s="49">
        <f t="shared" si="1"/>
        <v>39</v>
      </c>
      <c r="Q19" s="50">
        <f t="shared" si="1"/>
        <v>2</v>
      </c>
      <c r="R19" s="51">
        <f>Q19+P19</f>
        <v>41</v>
      </c>
    </row>
    <row r="20" spans="1:18" ht="11.25" customHeight="1">
      <c r="A20" s="16" t="s">
        <v>50</v>
      </c>
      <c r="B20" s="49">
        <v>13</v>
      </c>
      <c r="C20" s="50">
        <v>2</v>
      </c>
      <c r="D20" s="49">
        <v>1</v>
      </c>
      <c r="E20" s="50">
        <v>1</v>
      </c>
      <c r="F20" s="49">
        <v>0</v>
      </c>
      <c r="G20" s="50">
        <v>0</v>
      </c>
      <c r="H20" s="49">
        <v>0</v>
      </c>
      <c r="I20" s="50">
        <v>1</v>
      </c>
      <c r="J20" s="49">
        <v>0</v>
      </c>
      <c r="K20" s="50">
        <v>0</v>
      </c>
      <c r="L20" s="49">
        <v>11</v>
      </c>
      <c r="M20" s="50">
        <v>2</v>
      </c>
      <c r="N20" s="52">
        <v>1</v>
      </c>
      <c r="O20" s="52">
        <v>0</v>
      </c>
      <c r="P20" s="49">
        <f t="shared" si="1"/>
        <v>26</v>
      </c>
      <c r="Q20" s="50">
        <f t="shared" si="1"/>
        <v>6</v>
      </c>
      <c r="R20" s="51">
        <f>Q20+P20</f>
        <v>32</v>
      </c>
    </row>
    <row r="21" spans="2:18" ht="10.5" customHeight="1">
      <c r="B21" s="10"/>
      <c r="C21" s="11"/>
      <c r="D21" s="10"/>
      <c r="E21" s="11"/>
      <c r="F21" s="10"/>
      <c r="G21" s="11"/>
      <c r="H21" s="10"/>
      <c r="I21" s="11"/>
      <c r="J21" s="10"/>
      <c r="K21" s="11"/>
      <c r="L21" s="10"/>
      <c r="M21" s="11"/>
      <c r="N21" s="20"/>
      <c r="O21" s="20"/>
      <c r="P21" s="10"/>
      <c r="Q21" s="11"/>
      <c r="R21" s="12"/>
    </row>
    <row r="22" ht="10.5" customHeight="1">
      <c r="A22"/>
    </row>
    <row r="23" spans="1:18" s="28" customFormat="1" ht="11.25" customHeight="1">
      <c r="A23" s="29"/>
      <c r="B23" s="47" t="s">
        <v>0</v>
      </c>
      <c r="C23" s="48"/>
      <c r="D23" s="47" t="s">
        <v>1</v>
      </c>
      <c r="E23" s="48"/>
      <c r="F23" s="47" t="s">
        <v>2</v>
      </c>
      <c r="G23" s="48"/>
      <c r="H23" s="47" t="s">
        <v>3</v>
      </c>
      <c r="I23" s="48"/>
      <c r="J23" s="47" t="s">
        <v>4</v>
      </c>
      <c r="K23" s="48"/>
      <c r="L23" s="117" t="s">
        <v>5</v>
      </c>
      <c r="M23" s="119"/>
      <c r="N23" s="77" t="s">
        <v>37</v>
      </c>
      <c r="O23" s="77"/>
      <c r="P23" s="47" t="s">
        <v>6</v>
      </c>
      <c r="Q23" s="48"/>
      <c r="R23" s="37" t="s">
        <v>7</v>
      </c>
    </row>
    <row r="24" spans="1:18" s="28" customFormat="1" ht="11.25" customHeight="1">
      <c r="A24" s="6" t="s">
        <v>48</v>
      </c>
      <c r="B24" s="38" t="s">
        <v>8</v>
      </c>
      <c r="C24" s="39" t="s">
        <v>9</v>
      </c>
      <c r="D24" s="38" t="s">
        <v>8</v>
      </c>
      <c r="E24" s="39" t="s">
        <v>9</v>
      </c>
      <c r="F24" s="38" t="s">
        <v>8</v>
      </c>
      <c r="G24" s="39" t="s">
        <v>9</v>
      </c>
      <c r="H24" s="38" t="s">
        <v>8</v>
      </c>
      <c r="I24" s="39" t="s">
        <v>9</v>
      </c>
      <c r="J24" s="38" t="s">
        <v>8</v>
      </c>
      <c r="K24" s="39" t="s">
        <v>9</v>
      </c>
      <c r="L24" s="38" t="s">
        <v>8</v>
      </c>
      <c r="M24" s="39" t="s">
        <v>9</v>
      </c>
      <c r="N24" s="38" t="s">
        <v>8</v>
      </c>
      <c r="O24" s="39" t="s">
        <v>9</v>
      </c>
      <c r="P24" s="38" t="s">
        <v>8</v>
      </c>
      <c r="Q24" s="39" t="s">
        <v>9</v>
      </c>
      <c r="R24" s="40" t="s">
        <v>6</v>
      </c>
    </row>
    <row r="25" spans="1:18" ht="10.5" customHeight="1">
      <c r="A25"/>
      <c r="B25" s="3"/>
      <c r="C25" s="4"/>
      <c r="D25" s="3"/>
      <c r="E25" s="4"/>
      <c r="F25" s="3"/>
      <c r="G25" s="4"/>
      <c r="H25" s="3"/>
      <c r="I25" s="4"/>
      <c r="J25" s="3"/>
      <c r="K25" s="4"/>
      <c r="L25" s="3"/>
      <c r="M25" s="4"/>
      <c r="N25" s="79"/>
      <c r="O25" s="79"/>
      <c r="P25" s="3"/>
      <c r="Q25" s="4"/>
      <c r="R25" s="9"/>
    </row>
    <row r="26" spans="1:18" ht="11.25" customHeight="1">
      <c r="A26" s="16" t="s">
        <v>39</v>
      </c>
      <c r="B26" s="49">
        <v>2</v>
      </c>
      <c r="C26" s="50">
        <v>0</v>
      </c>
      <c r="D26" s="49">
        <v>0</v>
      </c>
      <c r="E26" s="50">
        <v>0</v>
      </c>
      <c r="F26" s="49">
        <v>0</v>
      </c>
      <c r="G26" s="50">
        <v>0</v>
      </c>
      <c r="H26" s="49">
        <v>0</v>
      </c>
      <c r="I26" s="50">
        <v>0</v>
      </c>
      <c r="J26" s="49">
        <v>0</v>
      </c>
      <c r="K26" s="50">
        <v>0</v>
      </c>
      <c r="L26" s="49">
        <v>2</v>
      </c>
      <c r="M26" s="50">
        <v>0</v>
      </c>
      <c r="N26" s="52">
        <v>0</v>
      </c>
      <c r="O26" s="52">
        <v>0</v>
      </c>
      <c r="P26" s="49">
        <f aca="true" t="shared" si="2" ref="P26:Q30">L26+J26+H26+F26+D26+B26+N26</f>
        <v>4</v>
      </c>
      <c r="Q26" s="50">
        <f t="shared" si="2"/>
        <v>0</v>
      </c>
      <c r="R26" s="51">
        <f>Q26+P26</f>
        <v>4</v>
      </c>
    </row>
    <row r="27" spans="1:18" ht="11.25" customHeight="1">
      <c r="A27" s="16" t="s">
        <v>42</v>
      </c>
      <c r="B27" s="49">
        <v>0</v>
      </c>
      <c r="C27" s="50">
        <v>1</v>
      </c>
      <c r="D27" s="49">
        <v>0</v>
      </c>
      <c r="E27" s="50">
        <v>0</v>
      </c>
      <c r="F27" s="49">
        <v>0</v>
      </c>
      <c r="G27" s="50">
        <v>0</v>
      </c>
      <c r="H27" s="49">
        <v>0</v>
      </c>
      <c r="I27" s="50">
        <v>0</v>
      </c>
      <c r="J27" s="49">
        <v>0</v>
      </c>
      <c r="K27" s="50">
        <v>0</v>
      </c>
      <c r="L27" s="49">
        <v>1</v>
      </c>
      <c r="M27" s="50">
        <v>0</v>
      </c>
      <c r="N27" s="52">
        <v>1</v>
      </c>
      <c r="O27" s="52">
        <v>0</v>
      </c>
      <c r="P27" s="49">
        <f t="shared" si="2"/>
        <v>2</v>
      </c>
      <c r="Q27" s="50">
        <f t="shared" si="2"/>
        <v>1</v>
      </c>
      <c r="R27" s="51">
        <f>Q27+P27</f>
        <v>3</v>
      </c>
    </row>
    <row r="28" spans="1:18" ht="11.25" customHeight="1">
      <c r="A28" s="16" t="s">
        <v>44</v>
      </c>
      <c r="B28" s="49">
        <v>2</v>
      </c>
      <c r="C28" s="50">
        <v>0</v>
      </c>
      <c r="D28" s="49">
        <v>0</v>
      </c>
      <c r="E28" s="50">
        <v>0</v>
      </c>
      <c r="F28" s="49">
        <v>0</v>
      </c>
      <c r="G28" s="50">
        <v>0</v>
      </c>
      <c r="H28" s="49">
        <v>0</v>
      </c>
      <c r="I28" s="50">
        <v>0</v>
      </c>
      <c r="J28" s="49">
        <v>0</v>
      </c>
      <c r="K28" s="50">
        <v>0</v>
      </c>
      <c r="L28" s="49">
        <v>3</v>
      </c>
      <c r="M28" s="50">
        <v>1</v>
      </c>
      <c r="N28" s="52">
        <v>0</v>
      </c>
      <c r="O28" s="52">
        <v>0</v>
      </c>
      <c r="P28" s="49">
        <f t="shared" si="2"/>
        <v>5</v>
      </c>
      <c r="Q28" s="50">
        <f t="shared" si="2"/>
        <v>1</v>
      </c>
      <c r="R28" s="51">
        <f>Q28+P28</f>
        <v>6</v>
      </c>
    </row>
    <row r="29" spans="1:18" ht="11.25" customHeight="1">
      <c r="A29" s="16" t="s">
        <v>45</v>
      </c>
      <c r="B29" s="49">
        <v>0</v>
      </c>
      <c r="C29" s="50">
        <v>0</v>
      </c>
      <c r="D29" s="49">
        <v>0</v>
      </c>
      <c r="E29" s="50">
        <v>0</v>
      </c>
      <c r="F29" s="49">
        <v>0</v>
      </c>
      <c r="G29" s="50">
        <v>0</v>
      </c>
      <c r="H29" s="49">
        <v>0</v>
      </c>
      <c r="I29" s="50">
        <v>0</v>
      </c>
      <c r="J29" s="49">
        <v>0</v>
      </c>
      <c r="K29" s="50">
        <v>0</v>
      </c>
      <c r="L29" s="49">
        <v>3</v>
      </c>
      <c r="M29" s="50">
        <v>1</v>
      </c>
      <c r="N29" s="52">
        <v>0</v>
      </c>
      <c r="O29" s="52">
        <v>0</v>
      </c>
      <c r="P29" s="49">
        <f t="shared" si="2"/>
        <v>3</v>
      </c>
      <c r="Q29" s="50">
        <f t="shared" si="2"/>
        <v>1</v>
      </c>
      <c r="R29" s="51">
        <f>Q29+P29</f>
        <v>4</v>
      </c>
    </row>
    <row r="30" spans="1:18" ht="11.25" customHeight="1">
      <c r="A30" s="16" t="s">
        <v>50</v>
      </c>
      <c r="B30" s="49">
        <v>2</v>
      </c>
      <c r="C30" s="50">
        <v>0</v>
      </c>
      <c r="D30" s="49">
        <v>0</v>
      </c>
      <c r="E30" s="50">
        <v>0</v>
      </c>
      <c r="F30" s="49">
        <v>0</v>
      </c>
      <c r="G30" s="50">
        <v>0</v>
      </c>
      <c r="H30" s="49">
        <v>0</v>
      </c>
      <c r="I30" s="50">
        <v>0</v>
      </c>
      <c r="J30" s="49">
        <v>0</v>
      </c>
      <c r="K30" s="50">
        <v>0</v>
      </c>
      <c r="L30" s="49">
        <v>0</v>
      </c>
      <c r="M30" s="50">
        <v>1</v>
      </c>
      <c r="N30" s="52">
        <v>0</v>
      </c>
      <c r="O30" s="52">
        <v>0</v>
      </c>
      <c r="P30" s="49">
        <f t="shared" si="2"/>
        <v>2</v>
      </c>
      <c r="Q30" s="50">
        <f t="shared" si="2"/>
        <v>1</v>
      </c>
      <c r="R30" s="51">
        <f>Q30+P30</f>
        <v>3</v>
      </c>
    </row>
    <row r="31" spans="2:18" ht="12" customHeight="1">
      <c r="B31" s="10"/>
      <c r="C31" s="11"/>
      <c r="D31" s="10"/>
      <c r="E31" s="11"/>
      <c r="F31" s="10"/>
      <c r="G31" s="11"/>
      <c r="H31" s="10"/>
      <c r="I31" s="11"/>
      <c r="J31" s="10"/>
      <c r="K31" s="11"/>
      <c r="L31" s="10"/>
      <c r="M31" s="11"/>
      <c r="N31" s="20"/>
      <c r="O31" s="20"/>
      <c r="P31" s="10"/>
      <c r="Q31" s="11"/>
      <c r="R31" s="12"/>
    </row>
    <row r="32" ht="9.75" customHeight="1">
      <c r="A32"/>
    </row>
    <row r="33" ht="11.25" customHeight="1">
      <c r="A33" s="6" t="s">
        <v>10</v>
      </c>
    </row>
    <row r="34" spans="1:18" s="32" customFormat="1" ht="11.25" customHeight="1">
      <c r="A34" s="33" t="s">
        <v>11</v>
      </c>
      <c r="B34" s="47" t="s">
        <v>0</v>
      </c>
      <c r="C34" s="48"/>
      <c r="D34" s="47" t="s">
        <v>1</v>
      </c>
      <c r="E34" s="48"/>
      <c r="F34" s="47" t="s">
        <v>2</v>
      </c>
      <c r="G34" s="48"/>
      <c r="H34" s="47" t="s">
        <v>3</v>
      </c>
      <c r="I34" s="48"/>
      <c r="J34" s="47" t="s">
        <v>4</v>
      </c>
      <c r="K34" s="48"/>
      <c r="L34" s="117" t="s">
        <v>5</v>
      </c>
      <c r="M34" s="119"/>
      <c r="N34" s="77" t="s">
        <v>37</v>
      </c>
      <c r="O34" s="77"/>
      <c r="P34" s="47" t="s">
        <v>6</v>
      </c>
      <c r="Q34" s="48"/>
      <c r="R34" s="37" t="s">
        <v>7</v>
      </c>
    </row>
    <row r="35" spans="1:18" s="32" customFormat="1" ht="11.25" customHeight="1">
      <c r="A35" s="33" t="s">
        <v>12</v>
      </c>
      <c r="B35" s="42" t="s">
        <v>8</v>
      </c>
      <c r="C35" s="43" t="s">
        <v>9</v>
      </c>
      <c r="D35" s="42" t="s">
        <v>8</v>
      </c>
      <c r="E35" s="43" t="s">
        <v>9</v>
      </c>
      <c r="F35" s="42" t="s">
        <v>8</v>
      </c>
      <c r="G35" s="43" t="s">
        <v>9</v>
      </c>
      <c r="H35" s="42" t="s">
        <v>8</v>
      </c>
      <c r="I35" s="43" t="s">
        <v>9</v>
      </c>
      <c r="J35" s="42" t="s">
        <v>8</v>
      </c>
      <c r="K35" s="43" t="s">
        <v>9</v>
      </c>
      <c r="L35" s="42" t="s">
        <v>8</v>
      </c>
      <c r="M35" s="43" t="s">
        <v>9</v>
      </c>
      <c r="N35" s="38" t="s">
        <v>8</v>
      </c>
      <c r="O35" s="39" t="s">
        <v>9</v>
      </c>
      <c r="P35" s="42" t="s">
        <v>8</v>
      </c>
      <c r="Q35" s="43" t="s">
        <v>9</v>
      </c>
      <c r="R35" s="44" t="s">
        <v>6</v>
      </c>
    </row>
    <row r="36" spans="1:18" ht="10.5" customHeight="1">
      <c r="A36" s="6"/>
      <c r="B36" s="13"/>
      <c r="C36" s="14"/>
      <c r="D36" s="13"/>
      <c r="E36" s="14"/>
      <c r="F36" s="13"/>
      <c r="G36" s="14"/>
      <c r="H36" s="13"/>
      <c r="I36" s="14"/>
      <c r="J36" s="13"/>
      <c r="K36" s="14"/>
      <c r="L36" s="13"/>
      <c r="M36" s="14"/>
      <c r="N36" s="81"/>
      <c r="O36" s="81"/>
      <c r="P36" s="13"/>
      <c r="Q36" s="14"/>
      <c r="R36" s="15"/>
    </row>
    <row r="37" spans="1:18" s="17" customFormat="1" ht="11.25" customHeight="1">
      <c r="A37" s="16" t="s">
        <v>39</v>
      </c>
      <c r="B37" s="49">
        <v>191</v>
      </c>
      <c r="C37" s="52">
        <v>23</v>
      </c>
      <c r="D37" s="49">
        <v>32</v>
      </c>
      <c r="E37" s="52">
        <v>9</v>
      </c>
      <c r="F37" s="49">
        <v>4</v>
      </c>
      <c r="G37" s="52">
        <v>2</v>
      </c>
      <c r="H37" s="49">
        <v>13</v>
      </c>
      <c r="I37" s="52">
        <v>6</v>
      </c>
      <c r="J37" s="49">
        <v>2</v>
      </c>
      <c r="K37" s="52">
        <v>1</v>
      </c>
      <c r="L37" s="49">
        <v>10</v>
      </c>
      <c r="M37" s="52">
        <v>2</v>
      </c>
      <c r="N37" s="49">
        <v>1</v>
      </c>
      <c r="O37" s="52">
        <v>0</v>
      </c>
      <c r="P37" s="49">
        <f aca="true" t="shared" si="3" ref="P37:Q41">N37+L37+J37+H37+F37+D37+B37</f>
        <v>253</v>
      </c>
      <c r="Q37" s="50">
        <f t="shared" si="3"/>
        <v>43</v>
      </c>
      <c r="R37" s="51">
        <f>Q37+P37</f>
        <v>296</v>
      </c>
    </row>
    <row r="38" spans="1:18" s="17" customFormat="1" ht="11.25" customHeight="1">
      <c r="A38" s="16" t="s">
        <v>42</v>
      </c>
      <c r="B38" s="49">
        <v>198</v>
      </c>
      <c r="C38" s="52">
        <v>31</v>
      </c>
      <c r="D38" s="49">
        <v>25</v>
      </c>
      <c r="E38" s="52">
        <v>6</v>
      </c>
      <c r="F38" s="49">
        <v>6</v>
      </c>
      <c r="G38" s="52">
        <v>1</v>
      </c>
      <c r="H38" s="49">
        <v>14</v>
      </c>
      <c r="I38" s="52">
        <v>6</v>
      </c>
      <c r="J38" s="49">
        <v>5</v>
      </c>
      <c r="K38" s="52">
        <v>0</v>
      </c>
      <c r="L38" s="49">
        <v>6</v>
      </c>
      <c r="M38" s="52">
        <v>1</v>
      </c>
      <c r="N38" s="49">
        <v>2</v>
      </c>
      <c r="O38" s="52">
        <v>0</v>
      </c>
      <c r="P38" s="49">
        <f t="shared" si="3"/>
        <v>256</v>
      </c>
      <c r="Q38" s="50">
        <f t="shared" si="3"/>
        <v>45</v>
      </c>
      <c r="R38" s="51">
        <f>Q38+P38</f>
        <v>301</v>
      </c>
    </row>
    <row r="39" spans="1:18" s="17" customFormat="1" ht="11.25" customHeight="1">
      <c r="A39" s="16" t="s">
        <v>44</v>
      </c>
      <c r="B39" s="49">
        <v>193</v>
      </c>
      <c r="C39" s="52">
        <v>38</v>
      </c>
      <c r="D39" s="49">
        <v>32</v>
      </c>
      <c r="E39" s="52">
        <v>9</v>
      </c>
      <c r="F39" s="49">
        <v>8</v>
      </c>
      <c r="G39" s="52">
        <v>0</v>
      </c>
      <c r="H39" s="49">
        <v>14</v>
      </c>
      <c r="I39" s="52">
        <v>2</v>
      </c>
      <c r="J39" s="49">
        <v>8</v>
      </c>
      <c r="K39" s="52">
        <v>1</v>
      </c>
      <c r="L39" s="49">
        <v>6</v>
      </c>
      <c r="M39" s="52">
        <v>2</v>
      </c>
      <c r="N39" s="49">
        <v>2</v>
      </c>
      <c r="O39" s="52">
        <v>0</v>
      </c>
      <c r="P39" s="49">
        <f t="shared" si="3"/>
        <v>263</v>
      </c>
      <c r="Q39" s="50">
        <f t="shared" si="3"/>
        <v>52</v>
      </c>
      <c r="R39" s="51">
        <f>Q39+P39</f>
        <v>315</v>
      </c>
    </row>
    <row r="40" spans="1:18" s="17" customFormat="1" ht="11.25" customHeight="1">
      <c r="A40" s="16" t="s">
        <v>45</v>
      </c>
      <c r="B40" s="49">
        <v>179</v>
      </c>
      <c r="C40" s="52">
        <v>31</v>
      </c>
      <c r="D40" s="49">
        <v>27</v>
      </c>
      <c r="E40" s="52">
        <v>8</v>
      </c>
      <c r="F40" s="49">
        <v>8</v>
      </c>
      <c r="G40" s="52">
        <v>0</v>
      </c>
      <c r="H40" s="49">
        <v>12</v>
      </c>
      <c r="I40" s="52">
        <v>3</v>
      </c>
      <c r="J40" s="49">
        <v>4</v>
      </c>
      <c r="K40" s="52">
        <v>1</v>
      </c>
      <c r="L40" s="49">
        <v>16</v>
      </c>
      <c r="M40" s="52">
        <v>1</v>
      </c>
      <c r="N40" s="49">
        <v>3</v>
      </c>
      <c r="O40" s="52">
        <v>3</v>
      </c>
      <c r="P40" s="49">
        <f t="shared" si="3"/>
        <v>249</v>
      </c>
      <c r="Q40" s="52">
        <f t="shared" si="3"/>
        <v>47</v>
      </c>
      <c r="R40" s="51">
        <f>Q40+P40</f>
        <v>296</v>
      </c>
    </row>
    <row r="41" spans="1:18" s="17" customFormat="1" ht="11.25" customHeight="1">
      <c r="A41" s="16" t="s">
        <v>50</v>
      </c>
      <c r="B41" s="49">
        <v>184</v>
      </c>
      <c r="C41" s="52">
        <v>36</v>
      </c>
      <c r="D41" s="49">
        <v>33</v>
      </c>
      <c r="E41" s="52">
        <v>9</v>
      </c>
      <c r="F41" s="49">
        <v>6</v>
      </c>
      <c r="G41" s="52">
        <v>0</v>
      </c>
      <c r="H41" s="49">
        <v>8</v>
      </c>
      <c r="I41" s="52">
        <v>3</v>
      </c>
      <c r="J41" s="49">
        <v>5</v>
      </c>
      <c r="K41" s="52">
        <v>1</v>
      </c>
      <c r="L41" s="49">
        <v>16</v>
      </c>
      <c r="M41" s="52">
        <v>2</v>
      </c>
      <c r="N41" s="49">
        <v>5</v>
      </c>
      <c r="O41" s="52">
        <v>3</v>
      </c>
      <c r="P41" s="49">
        <f t="shared" si="3"/>
        <v>257</v>
      </c>
      <c r="Q41" s="52">
        <f t="shared" si="3"/>
        <v>54</v>
      </c>
      <c r="R41" s="51">
        <f>Q41+P41</f>
        <v>311</v>
      </c>
    </row>
    <row r="42" spans="1:18" ht="10.5" customHeight="1">
      <c r="A42" s="6"/>
      <c r="B42" s="10"/>
      <c r="C42" s="20"/>
      <c r="D42" s="10"/>
      <c r="E42" s="20"/>
      <c r="F42" s="10"/>
      <c r="G42" s="20"/>
      <c r="H42" s="10"/>
      <c r="I42" s="20"/>
      <c r="J42" s="10"/>
      <c r="K42" s="20"/>
      <c r="L42" s="10"/>
      <c r="M42" s="20"/>
      <c r="N42" s="10"/>
      <c r="O42" s="20"/>
      <c r="P42" s="10"/>
      <c r="Q42" s="20"/>
      <c r="R42" s="12"/>
    </row>
    <row r="43" ht="10.5" customHeight="1"/>
    <row r="44" ht="11.25" customHeight="1">
      <c r="A44" s="6" t="s">
        <v>13</v>
      </c>
    </row>
    <row r="45" spans="1:18" s="32" customFormat="1" ht="11.25" customHeight="1">
      <c r="A45" s="33" t="s">
        <v>11</v>
      </c>
      <c r="B45" s="47" t="s">
        <v>0</v>
      </c>
      <c r="C45" s="48"/>
      <c r="D45" s="47" t="s">
        <v>1</v>
      </c>
      <c r="E45" s="48"/>
      <c r="F45" s="47" t="s">
        <v>2</v>
      </c>
      <c r="G45" s="48"/>
      <c r="H45" s="47" t="s">
        <v>3</v>
      </c>
      <c r="I45" s="48"/>
      <c r="J45" s="47" t="s">
        <v>4</v>
      </c>
      <c r="K45" s="48"/>
      <c r="L45" s="117" t="s">
        <v>5</v>
      </c>
      <c r="M45" s="119"/>
      <c r="N45" s="77" t="s">
        <v>37</v>
      </c>
      <c r="O45" s="77"/>
      <c r="P45" s="47" t="s">
        <v>6</v>
      </c>
      <c r="Q45" s="48"/>
      <c r="R45" s="37" t="s">
        <v>7</v>
      </c>
    </row>
    <row r="46" spans="1:18" s="32" customFormat="1" ht="11.25" customHeight="1">
      <c r="A46" s="33" t="s">
        <v>12</v>
      </c>
      <c r="B46" s="42" t="s">
        <v>8</v>
      </c>
      <c r="C46" s="43" t="s">
        <v>9</v>
      </c>
      <c r="D46" s="42" t="s">
        <v>8</v>
      </c>
      <c r="E46" s="43" t="s">
        <v>9</v>
      </c>
      <c r="F46" s="42" t="s">
        <v>8</v>
      </c>
      <c r="G46" s="43" t="s">
        <v>9</v>
      </c>
      <c r="H46" s="42" t="s">
        <v>8</v>
      </c>
      <c r="I46" s="43" t="s">
        <v>9</v>
      </c>
      <c r="J46" s="42" t="s">
        <v>8</v>
      </c>
      <c r="K46" s="43" t="s">
        <v>9</v>
      </c>
      <c r="L46" s="42" t="s">
        <v>8</v>
      </c>
      <c r="M46" s="43" t="s">
        <v>9</v>
      </c>
      <c r="N46" s="38" t="s">
        <v>8</v>
      </c>
      <c r="O46" s="39" t="s">
        <v>9</v>
      </c>
      <c r="P46" s="42" t="s">
        <v>8</v>
      </c>
      <c r="Q46" s="43" t="s">
        <v>9</v>
      </c>
      <c r="R46" s="44" t="s">
        <v>6</v>
      </c>
    </row>
    <row r="47" spans="1:18" ht="10.5" customHeight="1">
      <c r="A47" s="6"/>
      <c r="B47" s="13"/>
      <c r="C47" s="14"/>
      <c r="D47" s="13"/>
      <c r="E47" s="14"/>
      <c r="F47" s="13"/>
      <c r="G47" s="14"/>
      <c r="H47" s="13"/>
      <c r="I47" s="14"/>
      <c r="J47" s="13"/>
      <c r="K47" s="14"/>
      <c r="L47" s="13"/>
      <c r="M47" s="14"/>
      <c r="N47" s="81"/>
      <c r="O47" s="81"/>
      <c r="P47" s="13"/>
      <c r="Q47" s="14"/>
      <c r="R47" s="15"/>
    </row>
    <row r="48" spans="1:18" s="17" customFormat="1" ht="11.25" customHeight="1">
      <c r="A48" s="16" t="s">
        <v>39</v>
      </c>
      <c r="B48" s="49">
        <v>77</v>
      </c>
      <c r="C48" s="52">
        <v>13</v>
      </c>
      <c r="D48" s="49">
        <v>3</v>
      </c>
      <c r="E48" s="52">
        <v>2</v>
      </c>
      <c r="F48" s="49">
        <v>1</v>
      </c>
      <c r="G48" s="52">
        <v>0</v>
      </c>
      <c r="H48" s="49">
        <v>3</v>
      </c>
      <c r="I48" s="52">
        <v>1</v>
      </c>
      <c r="J48" s="49">
        <v>1</v>
      </c>
      <c r="K48" s="52">
        <v>0</v>
      </c>
      <c r="L48" s="49">
        <v>31</v>
      </c>
      <c r="M48" s="52">
        <v>6</v>
      </c>
      <c r="N48" s="49">
        <v>1</v>
      </c>
      <c r="O48" s="52">
        <v>1</v>
      </c>
      <c r="P48" s="49">
        <f aca="true" t="shared" si="4" ref="P48:Q52">N48+L48+J48+H48+F48+D48+B48</f>
        <v>117</v>
      </c>
      <c r="Q48" s="50">
        <f t="shared" si="4"/>
        <v>23</v>
      </c>
      <c r="R48" s="51">
        <f>Q48+P48</f>
        <v>140</v>
      </c>
    </row>
    <row r="49" spans="1:18" s="17" customFormat="1" ht="11.25" customHeight="1">
      <c r="A49" s="16" t="s">
        <v>42</v>
      </c>
      <c r="B49" s="49">
        <v>79</v>
      </c>
      <c r="C49" s="52">
        <v>9</v>
      </c>
      <c r="D49" s="49">
        <v>3</v>
      </c>
      <c r="E49" s="52">
        <v>2</v>
      </c>
      <c r="F49" s="49">
        <v>1</v>
      </c>
      <c r="G49" s="52">
        <v>0</v>
      </c>
      <c r="H49" s="49">
        <v>7</v>
      </c>
      <c r="I49" s="52">
        <v>2</v>
      </c>
      <c r="J49" s="49">
        <v>1</v>
      </c>
      <c r="K49" s="52">
        <v>1</v>
      </c>
      <c r="L49" s="49">
        <v>26</v>
      </c>
      <c r="M49" s="52">
        <v>8</v>
      </c>
      <c r="N49" s="49">
        <v>2</v>
      </c>
      <c r="O49" s="52">
        <v>0</v>
      </c>
      <c r="P49" s="49">
        <f t="shared" si="4"/>
        <v>119</v>
      </c>
      <c r="Q49" s="50">
        <f t="shared" si="4"/>
        <v>22</v>
      </c>
      <c r="R49" s="51">
        <f>Q49+P49</f>
        <v>141</v>
      </c>
    </row>
    <row r="50" spans="1:18" s="17" customFormat="1" ht="11.25" customHeight="1">
      <c r="A50" s="16" t="s">
        <v>44</v>
      </c>
      <c r="B50" s="49">
        <v>86</v>
      </c>
      <c r="C50" s="52">
        <v>6</v>
      </c>
      <c r="D50" s="49">
        <v>5</v>
      </c>
      <c r="E50" s="52">
        <v>3</v>
      </c>
      <c r="F50" s="49">
        <v>0</v>
      </c>
      <c r="G50" s="52">
        <v>0</v>
      </c>
      <c r="H50" s="49">
        <v>6</v>
      </c>
      <c r="I50" s="52">
        <v>3</v>
      </c>
      <c r="J50" s="49">
        <v>0</v>
      </c>
      <c r="K50" s="52">
        <v>1</v>
      </c>
      <c r="L50" s="49">
        <v>42</v>
      </c>
      <c r="M50" s="52">
        <v>10</v>
      </c>
      <c r="N50" s="49">
        <v>3</v>
      </c>
      <c r="O50" s="52">
        <v>0</v>
      </c>
      <c r="P50" s="49">
        <f t="shared" si="4"/>
        <v>142</v>
      </c>
      <c r="Q50" s="50">
        <f t="shared" si="4"/>
        <v>23</v>
      </c>
      <c r="R50" s="51">
        <f>Q50+P50</f>
        <v>165</v>
      </c>
    </row>
    <row r="51" spans="1:18" s="17" customFormat="1" ht="11.25" customHeight="1">
      <c r="A51" s="16" t="s">
        <v>45</v>
      </c>
      <c r="B51" s="49">
        <v>73</v>
      </c>
      <c r="C51" s="52">
        <v>7</v>
      </c>
      <c r="D51" s="49">
        <v>3</v>
      </c>
      <c r="E51" s="52">
        <v>1</v>
      </c>
      <c r="F51" s="49">
        <v>0</v>
      </c>
      <c r="G51" s="52">
        <v>0</v>
      </c>
      <c r="H51" s="49">
        <v>7</v>
      </c>
      <c r="I51" s="52">
        <v>1</v>
      </c>
      <c r="J51" s="49">
        <v>0</v>
      </c>
      <c r="K51" s="52">
        <v>0</v>
      </c>
      <c r="L51" s="49">
        <v>26</v>
      </c>
      <c r="M51" s="52">
        <v>8</v>
      </c>
      <c r="N51" s="49">
        <v>1</v>
      </c>
      <c r="O51" s="52">
        <v>0</v>
      </c>
      <c r="P51" s="49">
        <f t="shared" si="4"/>
        <v>110</v>
      </c>
      <c r="Q51" s="52">
        <f t="shared" si="4"/>
        <v>17</v>
      </c>
      <c r="R51" s="51">
        <f>Q51+P51</f>
        <v>127</v>
      </c>
    </row>
    <row r="52" spans="1:18" s="17" customFormat="1" ht="11.25" customHeight="1">
      <c r="A52" s="16" t="s">
        <v>50</v>
      </c>
      <c r="B52" s="49">
        <v>81</v>
      </c>
      <c r="C52" s="52">
        <v>10</v>
      </c>
      <c r="D52" s="49">
        <v>4</v>
      </c>
      <c r="E52" s="52">
        <v>1</v>
      </c>
      <c r="F52" s="49">
        <v>2</v>
      </c>
      <c r="G52" s="52">
        <v>0</v>
      </c>
      <c r="H52" s="49">
        <v>5</v>
      </c>
      <c r="I52" s="52">
        <v>0</v>
      </c>
      <c r="J52" s="49">
        <v>0</v>
      </c>
      <c r="K52" s="52">
        <v>0</v>
      </c>
      <c r="L52" s="49">
        <v>17</v>
      </c>
      <c r="M52" s="52">
        <v>4</v>
      </c>
      <c r="N52" s="49">
        <v>1</v>
      </c>
      <c r="O52" s="52">
        <v>0</v>
      </c>
      <c r="P52" s="49">
        <f t="shared" si="4"/>
        <v>110</v>
      </c>
      <c r="Q52" s="52">
        <f t="shared" si="4"/>
        <v>15</v>
      </c>
      <c r="R52" s="51">
        <f>Q52+P52</f>
        <v>125</v>
      </c>
    </row>
    <row r="53" spans="2:18" ht="10.5" customHeight="1">
      <c r="B53" s="10"/>
      <c r="C53" s="20"/>
      <c r="D53" s="10"/>
      <c r="E53" s="20"/>
      <c r="F53" s="10"/>
      <c r="G53" s="20"/>
      <c r="H53" s="10"/>
      <c r="I53" s="20"/>
      <c r="J53" s="10"/>
      <c r="K53" s="20"/>
      <c r="L53" s="10"/>
      <c r="M53" s="20"/>
      <c r="N53" s="10"/>
      <c r="O53" s="20"/>
      <c r="P53" s="10"/>
      <c r="Q53" s="20"/>
      <c r="R53" s="12"/>
    </row>
    <row r="54" ht="11.25" customHeight="1">
      <c r="A54" s="32"/>
    </row>
    <row r="55" ht="11.25" customHeight="1">
      <c r="A55" s="32"/>
    </row>
    <row r="56" ht="11.25" customHeight="1">
      <c r="A56" s="28"/>
    </row>
    <row r="57" ht="11.25" customHeight="1">
      <c r="A57" s="58"/>
    </row>
    <row r="58" ht="11.25" customHeight="1">
      <c r="A58" s="76"/>
    </row>
    <row r="91" spans="1:18" s="17" customFormat="1" ht="11.25" customHeight="1">
      <c r="A91" s="2"/>
      <c r="B91" s="2"/>
      <c r="C91" s="2"/>
      <c r="D91" s="2"/>
      <c r="E91" s="2"/>
      <c r="F91" s="2"/>
      <c r="G91" s="2"/>
      <c r="H91" s="2"/>
      <c r="I91" s="2"/>
      <c r="J91" s="2"/>
      <c r="K91" s="2"/>
      <c r="L91" s="2"/>
      <c r="M91" s="2"/>
      <c r="N91" s="2"/>
      <c r="O91" s="2"/>
      <c r="P91" s="2"/>
      <c r="Q91" s="2"/>
      <c r="R91" s="2"/>
    </row>
    <row r="101" spans="1:18" s="17" customFormat="1" ht="11.25" customHeight="1">
      <c r="A101" s="2"/>
      <c r="B101" s="2"/>
      <c r="C101" s="2"/>
      <c r="D101" s="2"/>
      <c r="E101" s="2"/>
      <c r="F101" s="2"/>
      <c r="G101" s="2"/>
      <c r="H101" s="2"/>
      <c r="I101" s="2"/>
      <c r="J101" s="2"/>
      <c r="K101" s="2"/>
      <c r="L101" s="2"/>
      <c r="M101" s="2"/>
      <c r="N101" s="2"/>
      <c r="O101" s="2"/>
      <c r="P101" s="2"/>
      <c r="Q101" s="2"/>
      <c r="R101" s="2"/>
    </row>
    <row r="141" spans="1:18" s="17" customFormat="1" ht="11.25" customHeight="1">
      <c r="A141" s="2"/>
      <c r="B141" s="2"/>
      <c r="C141" s="2"/>
      <c r="D141" s="2"/>
      <c r="E141" s="2"/>
      <c r="F141" s="2"/>
      <c r="G141" s="2"/>
      <c r="H141" s="2"/>
      <c r="I141" s="2"/>
      <c r="J141" s="2"/>
      <c r="K141" s="2"/>
      <c r="L141" s="2"/>
      <c r="M141" s="2"/>
      <c r="N141" s="2"/>
      <c r="O141" s="2"/>
      <c r="P141" s="2"/>
      <c r="Q141" s="2"/>
      <c r="R141" s="2"/>
    </row>
    <row r="151" spans="1:18" s="17" customFormat="1" ht="11.25" customHeight="1">
      <c r="A151" s="2"/>
      <c r="B151" s="2"/>
      <c r="C151" s="2"/>
      <c r="D151" s="2"/>
      <c r="E151" s="2"/>
      <c r="F151" s="2"/>
      <c r="G151" s="2"/>
      <c r="H151" s="2"/>
      <c r="I151" s="2"/>
      <c r="J151" s="2"/>
      <c r="K151" s="2"/>
      <c r="L151" s="2"/>
      <c r="M151" s="2"/>
      <c r="N151" s="2"/>
      <c r="O151" s="2"/>
      <c r="P151" s="2"/>
      <c r="Q151" s="2"/>
      <c r="R151" s="2"/>
    </row>
    <row r="193" spans="1:18" s="17" customFormat="1" ht="11.25" customHeight="1">
      <c r="A193" s="2"/>
      <c r="B193" s="2"/>
      <c r="C193" s="2"/>
      <c r="D193" s="2"/>
      <c r="E193" s="2"/>
      <c r="F193" s="2"/>
      <c r="G193" s="2"/>
      <c r="H193" s="2"/>
      <c r="I193" s="2"/>
      <c r="J193" s="2"/>
      <c r="K193" s="2"/>
      <c r="L193" s="2"/>
      <c r="M193" s="2"/>
      <c r="N193" s="2"/>
      <c r="O193" s="2"/>
      <c r="P193" s="2"/>
      <c r="Q193" s="2"/>
      <c r="R193" s="2"/>
    </row>
    <row r="235" spans="1:18" s="17" customFormat="1" ht="11.25" customHeight="1">
      <c r="A235" s="2"/>
      <c r="B235" s="2"/>
      <c r="C235" s="2"/>
      <c r="D235" s="2"/>
      <c r="E235" s="2"/>
      <c r="F235" s="2"/>
      <c r="G235" s="2"/>
      <c r="H235" s="2"/>
      <c r="I235" s="2"/>
      <c r="J235" s="2"/>
      <c r="K235" s="2"/>
      <c r="L235" s="2"/>
      <c r="M235" s="2"/>
      <c r="N235" s="2"/>
      <c r="O235" s="2"/>
      <c r="P235" s="2"/>
      <c r="Q235" s="2"/>
      <c r="R235" s="2"/>
    </row>
    <row r="245" spans="1:18" s="17" customFormat="1" ht="11.25" customHeight="1">
      <c r="A245" s="2"/>
      <c r="B245" s="2"/>
      <c r="C245" s="2"/>
      <c r="D245" s="2"/>
      <c r="E245" s="2"/>
      <c r="F245" s="2"/>
      <c r="G245" s="2"/>
      <c r="H245" s="2"/>
      <c r="I245" s="2"/>
      <c r="J245" s="2"/>
      <c r="K245" s="2"/>
      <c r="L245" s="2"/>
      <c r="M245" s="2"/>
      <c r="N245" s="2"/>
      <c r="O245" s="2"/>
      <c r="P245" s="2"/>
      <c r="Q245" s="2"/>
      <c r="R245" s="2"/>
    </row>
    <row r="258" spans="1:18" s="17" customFormat="1" ht="11.25" customHeight="1">
      <c r="A258" s="2"/>
      <c r="B258" s="2"/>
      <c r="C258" s="2"/>
      <c r="D258" s="2"/>
      <c r="E258" s="2"/>
      <c r="F258" s="2"/>
      <c r="G258" s="2"/>
      <c r="H258" s="2"/>
      <c r="I258" s="2"/>
      <c r="J258" s="2"/>
      <c r="K258" s="2"/>
      <c r="L258" s="2"/>
      <c r="M258" s="2"/>
      <c r="N258" s="2"/>
      <c r="O258" s="2"/>
      <c r="P258" s="2"/>
      <c r="Q258" s="2"/>
      <c r="R258" s="2"/>
    </row>
    <row r="288" spans="1:18" s="17" customFormat="1" ht="11.25" customHeight="1">
      <c r="A288" s="2"/>
      <c r="B288" s="2"/>
      <c r="C288" s="2"/>
      <c r="D288" s="2"/>
      <c r="E288" s="2"/>
      <c r="F288" s="2"/>
      <c r="G288" s="2"/>
      <c r="H288" s="2"/>
      <c r="I288" s="2"/>
      <c r="J288" s="2"/>
      <c r="K288" s="2"/>
      <c r="L288" s="2"/>
      <c r="M288" s="2"/>
      <c r="N288" s="2"/>
      <c r="O288" s="2"/>
      <c r="P288" s="2"/>
      <c r="Q288" s="2"/>
      <c r="R288" s="2"/>
    </row>
    <row r="298" spans="1:18" s="17" customFormat="1" ht="11.25" customHeight="1">
      <c r="A298" s="2"/>
      <c r="B298" s="2"/>
      <c r="C298" s="2"/>
      <c r="D298" s="2"/>
      <c r="E298" s="2"/>
      <c r="F298" s="2"/>
      <c r="G298" s="2"/>
      <c r="H298" s="2"/>
      <c r="I298" s="2"/>
      <c r="J298" s="2"/>
      <c r="K298" s="2"/>
      <c r="L298" s="2"/>
      <c r="M298" s="2"/>
      <c r="N298" s="2"/>
      <c r="O298" s="2"/>
      <c r="P298" s="2"/>
      <c r="Q298" s="2"/>
      <c r="R298" s="2"/>
    </row>
    <row r="308" spans="1:18" s="17" customFormat="1" ht="11.25" customHeight="1">
      <c r="A308" s="2"/>
      <c r="B308" s="2"/>
      <c r="C308" s="2"/>
      <c r="D308" s="2"/>
      <c r="E308" s="2"/>
      <c r="F308" s="2"/>
      <c r="G308" s="2"/>
      <c r="H308" s="2"/>
      <c r="I308" s="2"/>
      <c r="J308" s="2"/>
      <c r="K308" s="2"/>
      <c r="L308" s="2"/>
      <c r="M308" s="2"/>
      <c r="N308" s="2"/>
      <c r="O308" s="2"/>
      <c r="P308" s="2"/>
      <c r="Q308" s="2"/>
      <c r="R308" s="2"/>
    </row>
  </sheetData>
  <mergeCells count="5">
    <mergeCell ref="L45:M45"/>
    <mergeCell ref="L3:M3"/>
    <mergeCell ref="L13:M13"/>
    <mergeCell ref="L23:M23"/>
    <mergeCell ref="L34:M34"/>
  </mergeCells>
  <printOptions/>
  <pageMargins left="0.25" right="0.25" top="1" bottom="0.75" header="0.5" footer="0.25"/>
  <pageSetup fitToHeight="1" fitToWidth="1" horizontalDpi="300" verticalDpi="300" orientation="landscape" scale="85" r:id="rId3"/>
  <headerFooter alignWithMargins="0">
    <oddHeader>&amp;CThe University of Alabama in Huntsville
Unit Academic Reports 
</oddHeader>
    <oddFooter xml:space="preserve">&amp;L&amp;8Office of Institutional Research
&amp;D (np)
&amp;F </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H260"/>
  <sheetViews>
    <sheetView workbookViewId="0" topLeftCell="A1">
      <selection activeCell="A2" sqref="A2"/>
    </sheetView>
  </sheetViews>
  <sheetFormatPr defaultColWidth="9.140625" defaultRowHeight="12.75" customHeight="1"/>
  <cols>
    <col min="1" max="1" width="25.7109375" style="28" customWidth="1"/>
    <col min="2" max="8" width="15.7109375" style="2" customWidth="1"/>
    <col min="9" max="16384" width="9.140625" style="2" customWidth="1"/>
  </cols>
  <sheetData>
    <row r="1" spans="1:8" ht="12.75" customHeight="1">
      <c r="A1" s="61" t="s">
        <v>33</v>
      </c>
      <c r="B1" s="17"/>
      <c r="C1" s="17"/>
      <c r="D1" s="17"/>
      <c r="E1" s="17"/>
      <c r="F1" s="17"/>
      <c r="G1" s="17"/>
      <c r="H1" s="17"/>
    </row>
    <row r="3" spans="1:8" ht="12.75" customHeight="1">
      <c r="A3" s="6" t="s">
        <v>10</v>
      </c>
      <c r="F3"/>
      <c r="G3"/>
      <c r="H3"/>
    </row>
    <row r="4" spans="1:7" s="28" customFormat="1" ht="12.75" customHeight="1">
      <c r="A4" s="6" t="s">
        <v>11</v>
      </c>
      <c r="B4" s="45" t="s">
        <v>16</v>
      </c>
      <c r="C4" s="45" t="s">
        <v>14</v>
      </c>
      <c r="D4" s="45" t="s">
        <v>15</v>
      </c>
      <c r="E4" s="29"/>
      <c r="F4" s="29"/>
      <c r="G4" s="29"/>
    </row>
    <row r="5" spans="2:7" ht="12.75" customHeight="1">
      <c r="B5" s="9"/>
      <c r="C5" s="9"/>
      <c r="D5" s="9"/>
      <c r="E5"/>
      <c r="F5"/>
      <c r="G5"/>
    </row>
    <row r="6" spans="1:7" s="17" customFormat="1" ht="12.75" customHeight="1">
      <c r="A6" s="16" t="s">
        <v>39</v>
      </c>
      <c r="B6" s="13">
        <v>195</v>
      </c>
      <c r="C6" s="15">
        <f>'EE'!R37</f>
        <v>296</v>
      </c>
      <c r="D6" s="15">
        <v>266</v>
      </c>
      <c r="E6" s="27"/>
      <c r="F6" s="27"/>
      <c r="G6" s="27"/>
    </row>
    <row r="7" spans="1:7" s="17" customFormat="1" ht="12.75" customHeight="1">
      <c r="A7" s="16" t="s">
        <v>42</v>
      </c>
      <c r="B7" s="13">
        <v>171</v>
      </c>
      <c r="C7" s="15">
        <f>'EE'!R38</f>
        <v>301</v>
      </c>
      <c r="D7" s="15">
        <v>289</v>
      </c>
      <c r="E7" s="27"/>
      <c r="F7" s="27"/>
      <c r="G7" s="27"/>
    </row>
    <row r="8" spans="1:7" s="17" customFormat="1" ht="12.75" customHeight="1">
      <c r="A8" s="16" t="s">
        <v>44</v>
      </c>
      <c r="B8" s="13">
        <v>206</v>
      </c>
      <c r="C8" s="15">
        <f>'EE'!R39</f>
        <v>315</v>
      </c>
      <c r="D8" s="15">
        <v>283</v>
      </c>
      <c r="E8" s="27"/>
      <c r="F8" s="27"/>
      <c r="G8" s="27"/>
    </row>
    <row r="9" spans="1:7" s="17" customFormat="1" ht="12.75" customHeight="1">
      <c r="A9" s="16" t="s">
        <v>45</v>
      </c>
      <c r="B9" s="13">
        <v>194</v>
      </c>
      <c r="C9" s="15">
        <f>'EE'!R40</f>
        <v>296</v>
      </c>
      <c r="D9" s="15">
        <v>280</v>
      </c>
      <c r="E9" s="27"/>
      <c r="F9" s="27"/>
      <c r="G9" s="27"/>
    </row>
    <row r="10" spans="1:7" s="17" customFormat="1" ht="12.75" customHeight="1">
      <c r="A10" s="16" t="s">
        <v>50</v>
      </c>
      <c r="B10" s="13">
        <v>180</v>
      </c>
      <c r="C10" s="15">
        <f>'EE'!R41</f>
        <v>311</v>
      </c>
      <c r="D10" s="15">
        <v>295</v>
      </c>
      <c r="E10" s="27"/>
      <c r="F10" s="27"/>
      <c r="G10" s="27"/>
    </row>
    <row r="11" spans="1:7" ht="12.75" customHeight="1">
      <c r="A11" s="29"/>
      <c r="B11" s="10"/>
      <c r="C11" s="10"/>
      <c r="D11" s="12"/>
      <c r="E11"/>
      <c r="F11"/>
      <c r="G11"/>
    </row>
    <row r="12" spans="1:7" ht="12.75" customHeight="1">
      <c r="A12" s="29"/>
      <c r="E12"/>
      <c r="F12"/>
      <c r="G12"/>
    </row>
    <row r="13" spans="1:7" ht="12.75" customHeight="1">
      <c r="A13" s="6" t="s">
        <v>13</v>
      </c>
      <c r="E13"/>
      <c r="F13"/>
      <c r="G13"/>
    </row>
    <row r="14" spans="1:7" s="28" customFormat="1" ht="12.75" customHeight="1">
      <c r="A14" s="6" t="s">
        <v>11</v>
      </c>
      <c r="B14" s="45" t="s">
        <v>16</v>
      </c>
      <c r="C14" s="45" t="s">
        <v>14</v>
      </c>
      <c r="D14" s="45" t="s">
        <v>15</v>
      </c>
      <c r="E14" s="29"/>
      <c r="F14" s="29"/>
      <c r="G14" s="29"/>
    </row>
    <row r="15" spans="2:7" ht="12.75" customHeight="1">
      <c r="B15" s="9"/>
      <c r="C15" s="9"/>
      <c r="D15" s="9"/>
      <c r="E15"/>
      <c r="F15"/>
      <c r="G15"/>
    </row>
    <row r="16" spans="1:7" s="17" customFormat="1" ht="12.75" customHeight="1">
      <c r="A16" s="16" t="s">
        <v>39</v>
      </c>
      <c r="B16" s="13">
        <v>78</v>
      </c>
      <c r="C16" s="15">
        <f>'EE'!R48</f>
        <v>140</v>
      </c>
      <c r="D16" s="15">
        <v>132</v>
      </c>
      <c r="E16"/>
      <c r="F16"/>
      <c r="G16"/>
    </row>
    <row r="17" spans="1:7" s="17" customFormat="1" ht="12.75" customHeight="1">
      <c r="A17" s="16" t="s">
        <v>42</v>
      </c>
      <c r="B17" s="13">
        <v>74</v>
      </c>
      <c r="C17" s="15">
        <f>'EE'!R49</f>
        <v>141</v>
      </c>
      <c r="D17" s="15">
        <v>151</v>
      </c>
      <c r="E17"/>
      <c r="F17"/>
      <c r="G17"/>
    </row>
    <row r="18" spans="1:7" s="17" customFormat="1" ht="12.75" customHeight="1">
      <c r="A18" s="16" t="s">
        <v>44</v>
      </c>
      <c r="B18" s="13">
        <v>87</v>
      </c>
      <c r="C18" s="15">
        <f>'EE'!R50</f>
        <v>165</v>
      </c>
      <c r="D18" s="15">
        <v>150</v>
      </c>
      <c r="E18"/>
      <c r="F18"/>
      <c r="G18"/>
    </row>
    <row r="19" spans="1:7" s="17" customFormat="1" ht="12.75" customHeight="1">
      <c r="A19" s="16" t="s">
        <v>45</v>
      </c>
      <c r="B19" s="13">
        <v>77</v>
      </c>
      <c r="C19" s="15">
        <f>'EE'!R51</f>
        <v>127</v>
      </c>
      <c r="D19" s="15">
        <v>117</v>
      </c>
      <c r="E19"/>
      <c r="F19"/>
      <c r="G19"/>
    </row>
    <row r="20" spans="1:7" s="17" customFormat="1" ht="12.75" customHeight="1">
      <c r="A20" s="16" t="s">
        <v>50</v>
      </c>
      <c r="B20" s="13">
        <v>71</v>
      </c>
      <c r="C20" s="15">
        <f>'EE'!R52</f>
        <v>125</v>
      </c>
      <c r="D20" s="15">
        <v>139</v>
      </c>
      <c r="E20"/>
      <c r="F20"/>
      <c r="G20"/>
    </row>
    <row r="21" spans="1:7" ht="12.75" customHeight="1">
      <c r="A21" s="59"/>
      <c r="B21" s="10"/>
      <c r="C21" s="10"/>
      <c r="D21" s="12"/>
      <c r="E21"/>
      <c r="F21"/>
      <c r="G21"/>
    </row>
    <row r="22" spans="6:8" ht="12.75" customHeight="1">
      <c r="F22"/>
      <c r="G22"/>
      <c r="H22"/>
    </row>
    <row r="23" spans="1:8" s="32" customFormat="1" ht="12.75" customHeight="1">
      <c r="A23" s="33" t="s">
        <v>40</v>
      </c>
      <c r="B23" s="46" t="s">
        <v>10</v>
      </c>
      <c r="C23" s="46" t="s">
        <v>10</v>
      </c>
      <c r="D23" s="46" t="s">
        <v>6</v>
      </c>
      <c r="E23" s="46" t="s">
        <v>13</v>
      </c>
      <c r="F23" s="46" t="s">
        <v>13</v>
      </c>
      <c r="G23" s="41" t="s">
        <v>6</v>
      </c>
      <c r="H23" s="41" t="s">
        <v>7</v>
      </c>
    </row>
    <row r="24" spans="1:8" s="32" customFormat="1" ht="12.75" customHeight="1">
      <c r="A24" s="33"/>
      <c r="B24" s="42" t="s">
        <v>17</v>
      </c>
      <c r="C24" s="42" t="s">
        <v>18</v>
      </c>
      <c r="D24" s="42" t="s">
        <v>10</v>
      </c>
      <c r="E24" s="42" t="s">
        <v>19</v>
      </c>
      <c r="F24" s="42" t="s">
        <v>20</v>
      </c>
      <c r="G24" s="44" t="s">
        <v>13</v>
      </c>
      <c r="H24" s="44" t="s">
        <v>6</v>
      </c>
    </row>
    <row r="25" spans="2:8" ht="12.75" customHeight="1">
      <c r="B25" s="3"/>
      <c r="C25" s="3"/>
      <c r="D25" s="3"/>
      <c r="E25" s="3"/>
      <c r="F25" s="3"/>
      <c r="G25" s="3"/>
      <c r="H25" s="9"/>
    </row>
    <row r="26" spans="1:8" ht="12.75" customHeight="1">
      <c r="A26" s="16" t="s">
        <v>39</v>
      </c>
      <c r="B26" s="54">
        <f>130+1056+843</f>
        <v>2029</v>
      </c>
      <c r="C26" s="54">
        <f>1072+1428+1551</f>
        <v>4051</v>
      </c>
      <c r="D26" s="54">
        <f>C26+B26</f>
        <v>6080</v>
      </c>
      <c r="E26" s="54">
        <f>153+427+377</f>
        <v>957</v>
      </c>
      <c r="F26" s="54">
        <f>108+180+204</f>
        <v>492</v>
      </c>
      <c r="G26" s="54">
        <f>F26+E26</f>
        <v>1449</v>
      </c>
      <c r="H26" s="55">
        <f>G26+D26</f>
        <v>7529</v>
      </c>
    </row>
    <row r="27" spans="1:8" ht="12.75" customHeight="1">
      <c r="A27" s="16" t="s">
        <v>42</v>
      </c>
      <c r="B27" s="54">
        <f>409+1136+918</f>
        <v>2463</v>
      </c>
      <c r="C27" s="54">
        <f>730+1498+1545</f>
        <v>3773</v>
      </c>
      <c r="D27" s="54">
        <f>C27+B27</f>
        <v>6236</v>
      </c>
      <c r="E27" s="54">
        <f>150+343+411</f>
        <v>904</v>
      </c>
      <c r="F27" s="54">
        <f>54+180+207</f>
        <v>441</v>
      </c>
      <c r="G27" s="54">
        <f>F27+E27</f>
        <v>1345</v>
      </c>
      <c r="H27" s="55">
        <f>G27+D27</f>
        <v>7581</v>
      </c>
    </row>
    <row r="28" spans="1:8" ht="12.75" customHeight="1">
      <c r="A28" s="16" t="s">
        <v>44</v>
      </c>
      <c r="B28" s="54">
        <v>2354</v>
      </c>
      <c r="C28" s="54">
        <v>3736</v>
      </c>
      <c r="D28" s="54">
        <f>C28+B28</f>
        <v>6090</v>
      </c>
      <c r="E28" s="54">
        <v>1314</v>
      </c>
      <c r="F28" s="54">
        <v>480</v>
      </c>
      <c r="G28" s="54">
        <f>F28+E28</f>
        <v>1794</v>
      </c>
      <c r="H28" s="55">
        <f>G28+D28</f>
        <v>7884</v>
      </c>
    </row>
    <row r="29" spans="1:8" ht="12.75" customHeight="1">
      <c r="A29" s="16" t="s">
        <v>45</v>
      </c>
      <c r="B29" s="54">
        <v>2383</v>
      </c>
      <c r="C29" s="54">
        <v>3860</v>
      </c>
      <c r="D29" s="54">
        <f>C29+B29</f>
        <v>6243</v>
      </c>
      <c r="E29" s="54">
        <v>1112</v>
      </c>
      <c r="F29" s="54">
        <v>459</v>
      </c>
      <c r="G29" s="54">
        <f>F29+E29</f>
        <v>1571</v>
      </c>
      <c r="H29" s="55">
        <f>G29+D29</f>
        <v>7814</v>
      </c>
    </row>
    <row r="30" spans="1:8" ht="12.75" customHeight="1">
      <c r="A30" s="16" t="s">
        <v>50</v>
      </c>
      <c r="B30" s="54">
        <v>2595</v>
      </c>
      <c r="C30" s="54">
        <v>3896</v>
      </c>
      <c r="D30" s="54">
        <f>C30+B30</f>
        <v>6491</v>
      </c>
      <c r="E30" s="54">
        <v>1257</v>
      </c>
      <c r="F30" s="54">
        <v>498</v>
      </c>
      <c r="G30" s="54">
        <f>F30+E30</f>
        <v>1755</v>
      </c>
      <c r="H30" s="55">
        <f>G30+D30</f>
        <v>8246</v>
      </c>
    </row>
    <row r="31" spans="1:8" ht="12.75" customHeight="1">
      <c r="A31" s="29"/>
      <c r="B31" s="10"/>
      <c r="C31" s="10"/>
      <c r="D31" s="10"/>
      <c r="E31" s="10"/>
      <c r="F31" s="10"/>
      <c r="G31" s="10"/>
      <c r="H31" s="12"/>
    </row>
    <row r="33" spans="1:8" s="32" customFormat="1" ht="12.75" customHeight="1">
      <c r="A33" s="33" t="s">
        <v>41</v>
      </c>
      <c r="B33" s="46" t="s">
        <v>10</v>
      </c>
      <c r="C33" s="46" t="s">
        <v>10</v>
      </c>
      <c r="D33" s="46" t="s">
        <v>6</v>
      </c>
      <c r="E33" s="46" t="s">
        <v>13</v>
      </c>
      <c r="F33" s="46" t="s">
        <v>21</v>
      </c>
      <c r="G33" s="46" t="s">
        <v>22</v>
      </c>
      <c r="H33" s="41" t="s">
        <v>7</v>
      </c>
    </row>
    <row r="34" spans="2:8" s="32" customFormat="1" ht="12.75" customHeight="1">
      <c r="B34" s="42" t="s">
        <v>17</v>
      </c>
      <c r="C34" s="42" t="s">
        <v>18</v>
      </c>
      <c r="D34" s="42" t="s">
        <v>10</v>
      </c>
      <c r="E34" s="42" t="s">
        <v>19</v>
      </c>
      <c r="F34" s="42" t="s">
        <v>20</v>
      </c>
      <c r="G34" s="42" t="s">
        <v>13</v>
      </c>
      <c r="H34" s="44" t="s">
        <v>6</v>
      </c>
    </row>
    <row r="35" spans="2:8" ht="12.75" customHeight="1">
      <c r="B35" s="13"/>
      <c r="C35" s="13"/>
      <c r="D35" s="13"/>
      <c r="E35" s="13"/>
      <c r="F35" s="13"/>
      <c r="G35" s="13"/>
      <c r="H35" s="15"/>
    </row>
    <row r="36" spans="1:8" ht="12.75" customHeight="1">
      <c r="A36" s="16" t="s">
        <v>39</v>
      </c>
      <c r="B36" s="25">
        <f>B26*1.76</f>
        <v>3571.04</v>
      </c>
      <c r="C36" s="25">
        <f>C26*2.38</f>
        <v>9641.38</v>
      </c>
      <c r="D36" s="25">
        <f>C36+B36</f>
        <v>13212.419999999998</v>
      </c>
      <c r="E36" s="25">
        <f>E26*5.46</f>
        <v>5225.22</v>
      </c>
      <c r="F36" s="25">
        <f>F26*17.6</f>
        <v>8659.2</v>
      </c>
      <c r="G36" s="25">
        <f>F36+E36</f>
        <v>13884.420000000002</v>
      </c>
      <c r="H36" s="26">
        <f>G36+D36</f>
        <v>27096.84</v>
      </c>
    </row>
    <row r="37" spans="1:8" ht="12.75" customHeight="1">
      <c r="A37" s="16" t="s">
        <v>42</v>
      </c>
      <c r="B37" s="25">
        <f>B27*1.76</f>
        <v>4334.88</v>
      </c>
      <c r="C37" s="25">
        <f>C27*2.38</f>
        <v>8979.74</v>
      </c>
      <c r="D37" s="25">
        <f>C37+B37</f>
        <v>13314.619999999999</v>
      </c>
      <c r="E37" s="25">
        <f>E27*5.46</f>
        <v>4935.84</v>
      </c>
      <c r="F37" s="25">
        <f>F27*17.6</f>
        <v>7761.6</v>
      </c>
      <c r="G37" s="25">
        <f>F37+E37</f>
        <v>12697.44</v>
      </c>
      <c r="H37" s="26">
        <f>G37+D37</f>
        <v>26012.059999999998</v>
      </c>
    </row>
    <row r="38" spans="1:8" ht="12.75" customHeight="1">
      <c r="A38" s="16" t="s">
        <v>44</v>
      </c>
      <c r="B38" s="25">
        <f>B28*1.76</f>
        <v>4143.04</v>
      </c>
      <c r="C38" s="25">
        <f>C28*2.38</f>
        <v>8891.68</v>
      </c>
      <c r="D38" s="25">
        <f>C38+B38</f>
        <v>13034.720000000001</v>
      </c>
      <c r="E38" s="25">
        <f>E28*5.46</f>
        <v>7174.44</v>
      </c>
      <c r="F38" s="25">
        <f>F28*17.6</f>
        <v>8448</v>
      </c>
      <c r="G38" s="25">
        <f>F38+E38</f>
        <v>15622.439999999999</v>
      </c>
      <c r="H38" s="26">
        <f>G38+D38</f>
        <v>28657.16</v>
      </c>
    </row>
    <row r="39" spans="1:8" ht="12.75" customHeight="1">
      <c r="A39" s="16" t="s">
        <v>45</v>
      </c>
      <c r="B39" s="25">
        <f>B29*1.76</f>
        <v>4194.08</v>
      </c>
      <c r="C39" s="25">
        <f>C29*2.38</f>
        <v>9186.8</v>
      </c>
      <c r="D39" s="25">
        <f>C39+B39</f>
        <v>13380.88</v>
      </c>
      <c r="E39" s="25">
        <f>E29*5.46</f>
        <v>6071.5199999999995</v>
      </c>
      <c r="F39" s="25">
        <f>F29*17.6</f>
        <v>8078.400000000001</v>
      </c>
      <c r="G39" s="25">
        <f>F39+E39</f>
        <v>14149.92</v>
      </c>
      <c r="H39" s="26">
        <f>G39+D39</f>
        <v>27530.8</v>
      </c>
    </row>
    <row r="40" spans="1:8" ht="12.75" customHeight="1">
      <c r="A40" s="16" t="s">
        <v>50</v>
      </c>
      <c r="B40" s="25">
        <f>B30*1.76</f>
        <v>4567.2</v>
      </c>
      <c r="C40" s="25">
        <f>C30*2.38</f>
        <v>9272.48</v>
      </c>
      <c r="D40" s="25">
        <f>C40+B40</f>
        <v>13839.68</v>
      </c>
      <c r="E40" s="25">
        <f>E30*5.46</f>
        <v>6863.22</v>
      </c>
      <c r="F40" s="25">
        <f>F30*17.6</f>
        <v>8764.800000000001</v>
      </c>
      <c r="G40" s="25">
        <f>F40+E40</f>
        <v>15628.02</v>
      </c>
      <c r="H40" s="26">
        <f>G40+D40</f>
        <v>29467.7</v>
      </c>
    </row>
    <row r="41" spans="1:8" ht="12.75" customHeight="1">
      <c r="A41" s="29"/>
      <c r="B41" s="10"/>
      <c r="C41" s="10"/>
      <c r="D41" s="10"/>
      <c r="E41" s="10"/>
      <c r="F41" s="10"/>
      <c r="G41" s="10"/>
      <c r="H41" s="12"/>
    </row>
    <row r="43" ht="12.75" customHeight="1">
      <c r="A43" s="58" t="s">
        <v>43</v>
      </c>
    </row>
    <row r="44" ht="12.75" customHeight="1">
      <c r="A44" s="58"/>
    </row>
    <row r="45" ht="12.75" customHeight="1">
      <c r="A45" s="58"/>
    </row>
    <row r="50" s="17" customFormat="1" ht="12.75" customHeight="1">
      <c r="A50" s="30"/>
    </row>
    <row r="89" s="17" customFormat="1" ht="12.75" customHeight="1">
      <c r="A89" s="30"/>
    </row>
    <row r="122" s="17" customFormat="1" ht="12.75" customHeight="1">
      <c r="A122" s="30"/>
    </row>
    <row r="141" s="17" customFormat="1" ht="12.75" customHeight="1">
      <c r="A141" s="30"/>
    </row>
    <row r="172" s="17" customFormat="1" ht="12.75" customHeight="1">
      <c r="A172" s="30"/>
    </row>
    <row r="206" s="17" customFormat="1" ht="12.75" customHeight="1">
      <c r="A206" s="30"/>
    </row>
    <row r="239" s="17" customFormat="1" ht="12.75" customHeight="1">
      <c r="A239" s="30"/>
    </row>
    <row r="251" s="17" customFormat="1" ht="12.75" customHeight="1">
      <c r="A251" s="30"/>
    </row>
    <row r="260" s="17" customFormat="1" ht="12.75" customHeight="1">
      <c r="A260" s="30"/>
    </row>
  </sheetData>
  <printOptions/>
  <pageMargins left="0.25" right="0.25" top="1" bottom="0.75" header="0.5" footer="0.25"/>
  <pageSetup fitToHeight="1" fitToWidth="1" horizontalDpi="300" verticalDpi="300" orientation="landscape" scale="90" r:id="rId1"/>
  <headerFooter alignWithMargins="0">
    <oddHeader>&amp;CThe University of Alabama in Huntsville
Unit Academic Reports 
</oddHeader>
    <oddFooter xml:space="preserve">&amp;L&amp;8Office of Institutional Research
&amp;D (np)
&amp;F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70"/>
  <sheetViews>
    <sheetView workbookViewId="0" topLeftCell="A1">
      <selection activeCell="A2" sqref="A2"/>
    </sheetView>
  </sheetViews>
  <sheetFormatPr defaultColWidth="9.140625" defaultRowHeight="12.75" customHeight="1"/>
  <cols>
    <col min="1" max="1" width="25.7109375" style="28" customWidth="1"/>
    <col min="2" max="8" width="15.7109375" style="2" customWidth="1"/>
    <col min="9" max="16384" width="9.140625" style="2" customWidth="1"/>
  </cols>
  <sheetData>
    <row r="1" spans="1:8" ht="12.75" customHeight="1">
      <c r="A1" s="18" t="s">
        <v>23</v>
      </c>
      <c r="B1" s="17"/>
      <c r="C1" s="17"/>
      <c r="D1" s="17"/>
      <c r="E1" s="17"/>
      <c r="F1"/>
      <c r="G1"/>
      <c r="H1"/>
    </row>
    <row r="2" spans="6:8" ht="12.75" customHeight="1">
      <c r="F2"/>
      <c r="G2"/>
      <c r="H2"/>
    </row>
    <row r="3" spans="1:8" s="32" customFormat="1" ht="12.75" customHeight="1">
      <c r="A3" s="33" t="s">
        <v>40</v>
      </c>
      <c r="B3" s="46" t="s">
        <v>10</v>
      </c>
      <c r="C3" s="46" t="s">
        <v>10</v>
      </c>
      <c r="D3" s="46" t="s">
        <v>6</v>
      </c>
      <c r="E3" s="46" t="s">
        <v>13</v>
      </c>
      <c r="F3" s="46" t="s">
        <v>13</v>
      </c>
      <c r="G3" s="41" t="s">
        <v>6</v>
      </c>
      <c r="H3" s="41" t="s">
        <v>7</v>
      </c>
    </row>
    <row r="4" spans="1:8" s="32" customFormat="1" ht="12.75" customHeight="1">
      <c r="A4" s="33"/>
      <c r="B4" s="42" t="s">
        <v>17</v>
      </c>
      <c r="C4" s="42" t="s">
        <v>18</v>
      </c>
      <c r="D4" s="42" t="s">
        <v>10</v>
      </c>
      <c r="E4" s="42" t="s">
        <v>19</v>
      </c>
      <c r="F4" s="42" t="s">
        <v>20</v>
      </c>
      <c r="G4" s="44" t="s">
        <v>13</v>
      </c>
      <c r="H4" s="44" t="s">
        <v>6</v>
      </c>
    </row>
    <row r="5" spans="2:8" ht="12.75" customHeight="1">
      <c r="B5" s="3"/>
      <c r="C5" s="3"/>
      <c r="D5" s="3"/>
      <c r="E5" s="3"/>
      <c r="F5" s="3"/>
      <c r="G5" s="3"/>
      <c r="H5" s="9"/>
    </row>
    <row r="6" spans="1:8" ht="12.75" customHeight="1">
      <c r="A6" s="16" t="s">
        <v>39</v>
      </c>
      <c r="B6" s="54">
        <v>0</v>
      </c>
      <c r="C6" s="54">
        <v>0</v>
      </c>
      <c r="D6" s="54">
        <f>C6+B6</f>
        <v>0</v>
      </c>
      <c r="E6" s="54">
        <f>117+267+36</f>
        <v>420</v>
      </c>
      <c r="F6" s="54">
        <f>51+138+303</f>
        <v>492</v>
      </c>
      <c r="G6" s="54">
        <f>F6+E6</f>
        <v>912</v>
      </c>
      <c r="H6" s="55">
        <f>G6+D6</f>
        <v>912</v>
      </c>
    </row>
    <row r="7" spans="1:8" ht="12.75" customHeight="1">
      <c r="A7" s="16" t="s">
        <v>42</v>
      </c>
      <c r="B7" s="54">
        <v>0</v>
      </c>
      <c r="C7" s="54">
        <v>0</v>
      </c>
      <c r="D7" s="54">
        <f>C7+B7</f>
        <v>0</v>
      </c>
      <c r="E7" s="54">
        <f>60+246+42</f>
        <v>348</v>
      </c>
      <c r="F7" s="54">
        <f>33+132+264</f>
        <v>429</v>
      </c>
      <c r="G7" s="54">
        <f>F7+E7</f>
        <v>777</v>
      </c>
      <c r="H7" s="55">
        <f>G7+D7</f>
        <v>777</v>
      </c>
    </row>
    <row r="8" spans="1:8" ht="12.75" customHeight="1">
      <c r="A8" s="16" t="s">
        <v>44</v>
      </c>
      <c r="B8" s="54">
        <v>0</v>
      </c>
      <c r="C8" s="54">
        <v>0</v>
      </c>
      <c r="D8" s="54">
        <f>C8+B8</f>
        <v>0</v>
      </c>
      <c r="E8" s="54">
        <v>423</v>
      </c>
      <c r="F8" s="54">
        <v>516</v>
      </c>
      <c r="G8" s="54">
        <f>F8+E8</f>
        <v>939</v>
      </c>
      <c r="H8" s="55">
        <f>G8+D8</f>
        <v>939</v>
      </c>
    </row>
    <row r="9" spans="1:8" ht="12.75" customHeight="1">
      <c r="A9" s="16" t="s">
        <v>45</v>
      </c>
      <c r="B9" s="54">
        <v>0</v>
      </c>
      <c r="C9" s="54">
        <v>0</v>
      </c>
      <c r="D9" s="54">
        <f>C9+B9</f>
        <v>0</v>
      </c>
      <c r="E9" s="54">
        <v>429</v>
      </c>
      <c r="F9" s="54">
        <v>435</v>
      </c>
      <c r="G9" s="54">
        <f>F9+E9</f>
        <v>864</v>
      </c>
      <c r="H9" s="55">
        <f>G9+D9</f>
        <v>864</v>
      </c>
    </row>
    <row r="10" spans="1:8" ht="12.75" customHeight="1">
      <c r="A10" s="16" t="s">
        <v>50</v>
      </c>
      <c r="B10" s="54">
        <v>0</v>
      </c>
      <c r="C10" s="54">
        <v>0</v>
      </c>
      <c r="D10" s="54">
        <f>C10+B10</f>
        <v>0</v>
      </c>
      <c r="E10" s="54">
        <v>324</v>
      </c>
      <c r="F10" s="54">
        <v>345</v>
      </c>
      <c r="G10" s="54">
        <f>F10+E10</f>
        <v>669</v>
      </c>
      <c r="H10" s="55">
        <f>G10+D10</f>
        <v>669</v>
      </c>
    </row>
    <row r="11" spans="1:8" ht="12.75" customHeight="1">
      <c r="A11" s="29"/>
      <c r="B11" s="10"/>
      <c r="C11" s="10"/>
      <c r="D11" s="10"/>
      <c r="E11" s="10"/>
      <c r="F11" s="10"/>
      <c r="G11" s="10"/>
      <c r="H11" s="12"/>
    </row>
    <row r="13" spans="1:5" ht="12.75" customHeight="1">
      <c r="A13" s="29"/>
      <c r="B13"/>
      <c r="C13"/>
      <c r="D13"/>
      <c r="E13"/>
    </row>
    <row r="14" spans="1:8" s="32" customFormat="1" ht="12.75" customHeight="1">
      <c r="A14" s="33" t="s">
        <v>41</v>
      </c>
      <c r="B14" s="46" t="s">
        <v>10</v>
      </c>
      <c r="C14" s="46" t="s">
        <v>10</v>
      </c>
      <c r="D14" s="46" t="s">
        <v>6</v>
      </c>
      <c r="E14" s="46" t="s">
        <v>13</v>
      </c>
      <c r="F14" s="46" t="s">
        <v>21</v>
      </c>
      <c r="G14" s="46" t="s">
        <v>22</v>
      </c>
      <c r="H14" s="41" t="s">
        <v>7</v>
      </c>
    </row>
    <row r="15" spans="2:8" s="32" customFormat="1" ht="12.75" customHeight="1">
      <c r="B15" s="42" t="s">
        <v>17</v>
      </c>
      <c r="C15" s="42" t="s">
        <v>18</v>
      </c>
      <c r="D15" s="42" t="s">
        <v>10</v>
      </c>
      <c r="E15" s="42" t="s">
        <v>19</v>
      </c>
      <c r="F15" s="42" t="s">
        <v>20</v>
      </c>
      <c r="G15" s="42" t="s">
        <v>13</v>
      </c>
      <c r="H15" s="44" t="s">
        <v>6</v>
      </c>
    </row>
    <row r="16" spans="2:8" ht="12.75" customHeight="1">
      <c r="B16" s="13"/>
      <c r="C16" s="13"/>
      <c r="D16" s="13"/>
      <c r="E16" s="13"/>
      <c r="F16" s="13"/>
      <c r="G16" s="13"/>
      <c r="H16" s="15"/>
    </row>
    <row r="17" spans="1:8" ht="12.75" customHeight="1">
      <c r="A17" s="16" t="s">
        <v>39</v>
      </c>
      <c r="B17" s="25">
        <v>0</v>
      </c>
      <c r="C17" s="25">
        <v>0</v>
      </c>
      <c r="D17" s="25">
        <f>C17+B17</f>
        <v>0</v>
      </c>
      <c r="E17" s="25">
        <f>E6*5.46</f>
        <v>2293.2</v>
      </c>
      <c r="F17" s="25">
        <f>F6*17.6</f>
        <v>8659.2</v>
      </c>
      <c r="G17" s="25">
        <f>F17+E17</f>
        <v>10952.400000000001</v>
      </c>
      <c r="H17" s="26">
        <f>G17+D17</f>
        <v>10952.400000000001</v>
      </c>
    </row>
    <row r="18" spans="1:8" ht="12.75" customHeight="1">
      <c r="A18" s="16" t="s">
        <v>42</v>
      </c>
      <c r="B18" s="25">
        <v>0</v>
      </c>
      <c r="C18" s="25">
        <v>0</v>
      </c>
      <c r="D18" s="25">
        <f>C18+B18</f>
        <v>0</v>
      </c>
      <c r="E18" s="25">
        <f>E7*5.46</f>
        <v>1900.08</v>
      </c>
      <c r="F18" s="25">
        <f>F7*17.6</f>
        <v>7550.400000000001</v>
      </c>
      <c r="G18" s="25">
        <f>F18+E18</f>
        <v>9450.48</v>
      </c>
      <c r="H18" s="26">
        <f>G18+D18</f>
        <v>9450.48</v>
      </c>
    </row>
    <row r="19" spans="1:8" ht="12.75" customHeight="1">
      <c r="A19" s="16" t="s">
        <v>44</v>
      </c>
      <c r="B19" s="25">
        <v>0</v>
      </c>
      <c r="C19" s="25">
        <v>0</v>
      </c>
      <c r="D19" s="25">
        <f>C19+B19</f>
        <v>0</v>
      </c>
      <c r="E19" s="25">
        <f>E8*5.46</f>
        <v>2309.58</v>
      </c>
      <c r="F19" s="25">
        <f>F8*17.6</f>
        <v>9081.6</v>
      </c>
      <c r="G19" s="25">
        <f>F19+E19</f>
        <v>11391.18</v>
      </c>
      <c r="H19" s="26">
        <f>G19+D19</f>
        <v>11391.18</v>
      </c>
    </row>
    <row r="20" spans="1:8" ht="12.75" customHeight="1">
      <c r="A20" s="16" t="s">
        <v>45</v>
      </c>
      <c r="B20" s="25">
        <v>0</v>
      </c>
      <c r="C20" s="25">
        <v>0</v>
      </c>
      <c r="D20" s="25">
        <f>C20+B20</f>
        <v>0</v>
      </c>
      <c r="E20" s="25">
        <f>E9*5.46</f>
        <v>2342.34</v>
      </c>
      <c r="F20" s="25">
        <f>F9*17.6</f>
        <v>7656.000000000001</v>
      </c>
      <c r="G20" s="25">
        <f>F20+E20</f>
        <v>9998.34</v>
      </c>
      <c r="H20" s="26">
        <f>G20+D20</f>
        <v>9998.34</v>
      </c>
    </row>
    <row r="21" spans="1:8" ht="12.75" customHeight="1">
      <c r="A21" s="16" t="s">
        <v>50</v>
      </c>
      <c r="B21" s="25">
        <v>0</v>
      </c>
      <c r="C21" s="25">
        <v>0</v>
      </c>
      <c r="D21" s="25">
        <f>C21+B21</f>
        <v>0</v>
      </c>
      <c r="E21" s="25">
        <f>E10*5.46</f>
        <v>1769.04</v>
      </c>
      <c r="F21" s="25">
        <f>F10*17.6</f>
        <v>6072.000000000001</v>
      </c>
      <c r="G21" s="25">
        <f>F21+E21</f>
        <v>7841.040000000001</v>
      </c>
      <c r="H21" s="26">
        <f>G21+D21</f>
        <v>7841.040000000001</v>
      </c>
    </row>
    <row r="22" spans="1:8" ht="12.75" customHeight="1">
      <c r="A22" s="29"/>
      <c r="B22" s="10"/>
      <c r="C22" s="10"/>
      <c r="D22" s="10"/>
      <c r="E22" s="10"/>
      <c r="F22" s="10"/>
      <c r="G22" s="10"/>
      <c r="H22" s="12"/>
    </row>
    <row r="23" spans="6:8" ht="12.75" customHeight="1">
      <c r="F23"/>
      <c r="G23"/>
      <c r="H23"/>
    </row>
    <row r="24" ht="12.75" customHeight="1">
      <c r="A24" s="58" t="s">
        <v>43</v>
      </c>
    </row>
    <row r="25" ht="12.75" customHeight="1">
      <c r="A25" s="58"/>
    </row>
    <row r="26" ht="12.75" customHeight="1">
      <c r="A26" s="58"/>
    </row>
    <row r="32" s="17" customFormat="1" ht="12.75" customHeight="1">
      <c r="A32" s="30"/>
    </row>
    <row r="51" s="17" customFormat="1" ht="12.75" customHeight="1">
      <c r="A51" s="30"/>
    </row>
    <row r="82" s="17" customFormat="1" ht="12.75" customHeight="1">
      <c r="A82" s="30"/>
    </row>
    <row r="116" s="17" customFormat="1" ht="12.75" customHeight="1">
      <c r="A116" s="30"/>
    </row>
    <row r="149" s="17" customFormat="1" ht="12.75" customHeight="1">
      <c r="A149" s="30"/>
    </row>
    <row r="161" s="17" customFormat="1" ht="12.75" customHeight="1">
      <c r="A161" s="30"/>
    </row>
    <row r="170" s="17" customFormat="1" ht="12.75" customHeight="1">
      <c r="A170" s="30"/>
    </row>
  </sheetData>
  <printOptions/>
  <pageMargins left="0.25" right="0.25" top="1" bottom="0.75" header="0.5" footer="0.25"/>
  <pageSetup fitToHeight="1" fitToWidth="1" horizontalDpi="300" verticalDpi="300" orientation="landscape" r:id="rId1"/>
  <headerFooter alignWithMargins="0">
    <oddHeader>&amp;CThe University of Alabama in Huntsville
Unit Academic Reports 
</oddHeader>
    <oddFooter xml:space="preserve">&amp;L&amp;8Office of Institutional Research
&amp;D (np)
&amp;F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258"/>
  <sheetViews>
    <sheetView workbookViewId="0" topLeftCell="A1">
      <selection activeCell="A2" sqref="A2"/>
    </sheetView>
  </sheetViews>
  <sheetFormatPr defaultColWidth="9.140625" defaultRowHeight="10.5" customHeight="1"/>
  <cols>
    <col min="1" max="1" width="20.7109375" style="2" customWidth="1"/>
    <col min="2" max="17" width="7.28125" style="2" customWidth="1"/>
    <col min="18" max="16384" width="9.140625" style="2" customWidth="1"/>
  </cols>
  <sheetData>
    <row r="1" ht="10.5" customHeight="1">
      <c r="A1" s="64" t="s">
        <v>34</v>
      </c>
    </row>
    <row r="2" ht="10.5" customHeight="1">
      <c r="A2" s="18"/>
    </row>
    <row r="3" spans="1:18" s="28" customFormat="1" ht="10.5" customHeight="1">
      <c r="A3" s="29"/>
      <c r="B3" s="47" t="s">
        <v>0</v>
      </c>
      <c r="C3" s="48"/>
      <c r="D3" s="47" t="s">
        <v>1</v>
      </c>
      <c r="E3" s="48"/>
      <c r="F3" s="47" t="s">
        <v>2</v>
      </c>
      <c r="G3" s="48"/>
      <c r="H3" s="47" t="s">
        <v>3</v>
      </c>
      <c r="I3" s="48"/>
      <c r="J3" s="47" t="s">
        <v>4</v>
      </c>
      <c r="K3" s="48"/>
      <c r="L3" s="117" t="s">
        <v>5</v>
      </c>
      <c r="M3" s="119"/>
      <c r="N3" s="77" t="s">
        <v>37</v>
      </c>
      <c r="O3" s="77"/>
      <c r="P3" s="47" t="s">
        <v>6</v>
      </c>
      <c r="Q3" s="48"/>
      <c r="R3" s="37" t="s">
        <v>7</v>
      </c>
    </row>
    <row r="4" spans="1:18" s="28" customFormat="1" ht="10.5" customHeight="1">
      <c r="A4" s="6" t="s">
        <v>47</v>
      </c>
      <c r="B4" s="38" t="s">
        <v>8</v>
      </c>
      <c r="C4" s="39" t="s">
        <v>9</v>
      </c>
      <c r="D4" s="38" t="s">
        <v>8</v>
      </c>
      <c r="E4" s="39" t="s">
        <v>9</v>
      </c>
      <c r="F4" s="38" t="s">
        <v>8</v>
      </c>
      <c r="G4" s="39" t="s">
        <v>9</v>
      </c>
      <c r="H4" s="38" t="s">
        <v>8</v>
      </c>
      <c r="I4" s="39" t="s">
        <v>9</v>
      </c>
      <c r="J4" s="38" t="s">
        <v>8</v>
      </c>
      <c r="K4" s="39" t="s">
        <v>9</v>
      </c>
      <c r="L4" s="38" t="s">
        <v>8</v>
      </c>
      <c r="M4" s="39" t="s">
        <v>9</v>
      </c>
      <c r="N4" s="38" t="s">
        <v>8</v>
      </c>
      <c r="O4" s="39" t="s">
        <v>9</v>
      </c>
      <c r="P4" s="38" t="s">
        <v>8</v>
      </c>
      <c r="Q4" s="39" t="s">
        <v>9</v>
      </c>
      <c r="R4" s="40" t="s">
        <v>6</v>
      </c>
    </row>
    <row r="5" spans="1:18" ht="10.5" customHeight="1">
      <c r="A5"/>
      <c r="B5" s="3"/>
      <c r="C5" s="4"/>
      <c r="D5" s="3"/>
      <c r="E5" s="4"/>
      <c r="F5" s="3"/>
      <c r="G5" s="4"/>
      <c r="H5" s="3"/>
      <c r="I5" s="4"/>
      <c r="J5" s="3"/>
      <c r="K5" s="4"/>
      <c r="L5" s="3"/>
      <c r="M5" s="4"/>
      <c r="N5" s="79"/>
      <c r="O5" s="79"/>
      <c r="P5" s="3"/>
      <c r="Q5" s="4"/>
      <c r="R5" s="9"/>
    </row>
    <row r="6" spans="1:18" ht="10.5" customHeight="1">
      <c r="A6" s="16" t="s">
        <v>39</v>
      </c>
      <c r="B6" s="49">
        <v>4</v>
      </c>
      <c r="C6" s="50">
        <v>2</v>
      </c>
      <c r="D6" s="49">
        <v>0</v>
      </c>
      <c r="E6" s="50">
        <v>0</v>
      </c>
      <c r="F6" s="49">
        <v>0</v>
      </c>
      <c r="G6" s="50">
        <v>0</v>
      </c>
      <c r="H6" s="49">
        <v>0</v>
      </c>
      <c r="I6" s="50">
        <v>0</v>
      </c>
      <c r="J6" s="49">
        <v>0</v>
      </c>
      <c r="K6" s="50">
        <v>0</v>
      </c>
      <c r="L6" s="49">
        <v>0</v>
      </c>
      <c r="M6" s="50">
        <v>0</v>
      </c>
      <c r="N6" s="52">
        <v>0</v>
      </c>
      <c r="O6" s="52">
        <v>0</v>
      </c>
      <c r="P6" s="49">
        <f aca="true" t="shared" si="0" ref="P6:Q10">L6+J6+H6+F6+D6+B6+N6</f>
        <v>4</v>
      </c>
      <c r="Q6" s="50">
        <f t="shared" si="0"/>
        <v>2</v>
      </c>
      <c r="R6" s="51">
        <f>Q6+P6</f>
        <v>6</v>
      </c>
    </row>
    <row r="7" spans="1:18" ht="10.5" customHeight="1">
      <c r="A7" s="16" t="s">
        <v>42</v>
      </c>
      <c r="B7" s="49">
        <v>7</v>
      </c>
      <c r="C7" s="50">
        <v>2</v>
      </c>
      <c r="D7" s="49">
        <v>0</v>
      </c>
      <c r="E7" s="50">
        <v>0</v>
      </c>
      <c r="F7" s="49">
        <v>1</v>
      </c>
      <c r="G7" s="50">
        <v>0</v>
      </c>
      <c r="H7" s="49">
        <v>1</v>
      </c>
      <c r="I7" s="50">
        <v>1</v>
      </c>
      <c r="J7" s="49">
        <v>0</v>
      </c>
      <c r="K7" s="50">
        <v>0</v>
      </c>
      <c r="L7" s="49">
        <v>0</v>
      </c>
      <c r="M7" s="50">
        <v>0</v>
      </c>
      <c r="N7" s="52">
        <v>0</v>
      </c>
      <c r="O7" s="52">
        <v>0</v>
      </c>
      <c r="P7" s="49">
        <f t="shared" si="0"/>
        <v>9</v>
      </c>
      <c r="Q7" s="50">
        <f t="shared" si="0"/>
        <v>3</v>
      </c>
      <c r="R7" s="51">
        <f>Q7+P7</f>
        <v>12</v>
      </c>
    </row>
    <row r="8" spans="1:18" ht="10.5" customHeight="1">
      <c r="A8" s="16" t="s">
        <v>44</v>
      </c>
      <c r="B8" s="49">
        <v>5</v>
      </c>
      <c r="C8" s="50">
        <v>7</v>
      </c>
      <c r="D8" s="49">
        <v>1</v>
      </c>
      <c r="E8" s="50">
        <v>0</v>
      </c>
      <c r="F8" s="49">
        <v>0</v>
      </c>
      <c r="G8" s="50">
        <v>0</v>
      </c>
      <c r="H8" s="49">
        <v>0</v>
      </c>
      <c r="I8" s="50">
        <v>0</v>
      </c>
      <c r="J8" s="49">
        <v>0</v>
      </c>
      <c r="K8" s="50">
        <v>1</v>
      </c>
      <c r="L8" s="49">
        <v>1</v>
      </c>
      <c r="M8" s="50">
        <v>1</v>
      </c>
      <c r="N8" s="52">
        <v>0</v>
      </c>
      <c r="O8" s="52">
        <v>0</v>
      </c>
      <c r="P8" s="49">
        <f t="shared" si="0"/>
        <v>7</v>
      </c>
      <c r="Q8" s="50">
        <f t="shared" si="0"/>
        <v>9</v>
      </c>
      <c r="R8" s="51">
        <f>Q8+P8</f>
        <v>16</v>
      </c>
    </row>
    <row r="9" spans="1:18" ht="10.5" customHeight="1">
      <c r="A9" s="16" t="s">
        <v>45</v>
      </c>
      <c r="B9" s="49">
        <v>5</v>
      </c>
      <c r="C9" s="50">
        <v>3</v>
      </c>
      <c r="D9" s="49">
        <v>0</v>
      </c>
      <c r="E9" s="50">
        <v>3</v>
      </c>
      <c r="F9" s="49">
        <v>0</v>
      </c>
      <c r="G9" s="50">
        <v>0</v>
      </c>
      <c r="H9" s="49">
        <v>0</v>
      </c>
      <c r="I9" s="50">
        <v>0</v>
      </c>
      <c r="J9" s="49">
        <v>0</v>
      </c>
      <c r="K9" s="50">
        <v>0</v>
      </c>
      <c r="L9" s="49">
        <v>1</v>
      </c>
      <c r="M9" s="50">
        <v>0</v>
      </c>
      <c r="N9" s="52">
        <v>0</v>
      </c>
      <c r="O9" s="52">
        <v>0</v>
      </c>
      <c r="P9" s="49">
        <f t="shared" si="0"/>
        <v>6</v>
      </c>
      <c r="Q9" s="50">
        <f t="shared" si="0"/>
        <v>6</v>
      </c>
      <c r="R9" s="51">
        <f>Q9+P9</f>
        <v>12</v>
      </c>
    </row>
    <row r="10" spans="1:18" ht="10.5" customHeight="1">
      <c r="A10" s="16" t="s">
        <v>50</v>
      </c>
      <c r="B10" s="49">
        <v>11</v>
      </c>
      <c r="C10" s="50">
        <v>3</v>
      </c>
      <c r="D10" s="49">
        <v>2</v>
      </c>
      <c r="E10" s="50">
        <v>1</v>
      </c>
      <c r="F10" s="49">
        <v>0</v>
      </c>
      <c r="G10" s="50">
        <v>0</v>
      </c>
      <c r="H10" s="49">
        <v>0</v>
      </c>
      <c r="I10" s="50">
        <v>0</v>
      </c>
      <c r="J10" s="49">
        <v>0</v>
      </c>
      <c r="K10" s="50">
        <v>0</v>
      </c>
      <c r="L10" s="49">
        <v>0</v>
      </c>
      <c r="M10" s="50">
        <v>0</v>
      </c>
      <c r="N10" s="52">
        <v>0</v>
      </c>
      <c r="O10" s="52">
        <v>0</v>
      </c>
      <c r="P10" s="49">
        <f t="shared" si="0"/>
        <v>13</v>
      </c>
      <c r="Q10" s="50">
        <f t="shared" si="0"/>
        <v>4</v>
      </c>
      <c r="R10" s="51">
        <f>Q10+P10</f>
        <v>17</v>
      </c>
    </row>
    <row r="11" spans="2:18" ht="10.5" customHeight="1">
      <c r="B11" s="10"/>
      <c r="C11" s="11"/>
      <c r="D11" s="10"/>
      <c r="E11" s="11"/>
      <c r="F11" s="10"/>
      <c r="G11" s="11"/>
      <c r="H11" s="10"/>
      <c r="I11" s="11"/>
      <c r="J11" s="10"/>
      <c r="K11" s="11"/>
      <c r="L11" s="10"/>
      <c r="M11" s="11"/>
      <c r="N11" s="20"/>
      <c r="O11" s="20"/>
      <c r="P11" s="10"/>
      <c r="Q11" s="11"/>
      <c r="R11" s="12"/>
    </row>
    <row r="12" spans="2:18" ht="10.5" customHeight="1">
      <c r="B12" s="17"/>
      <c r="C12" s="17"/>
      <c r="D12" s="17"/>
      <c r="E12" s="17"/>
      <c r="F12" s="17"/>
      <c r="G12" s="17"/>
      <c r="H12" s="17"/>
      <c r="I12" s="17"/>
      <c r="J12" s="17"/>
      <c r="K12" s="17"/>
      <c r="L12" s="17"/>
      <c r="M12" s="17"/>
      <c r="N12" s="17"/>
      <c r="O12" s="17"/>
      <c r="P12" s="17"/>
      <c r="Q12" s="17"/>
      <c r="R12" s="17"/>
    </row>
    <row r="13" spans="1:18" s="28" customFormat="1" ht="10.5" customHeight="1">
      <c r="A13" s="29"/>
      <c r="B13" s="47" t="s">
        <v>0</v>
      </c>
      <c r="C13" s="48"/>
      <c r="D13" s="47" t="s">
        <v>1</v>
      </c>
      <c r="E13" s="48"/>
      <c r="F13" s="47" t="s">
        <v>2</v>
      </c>
      <c r="G13" s="48"/>
      <c r="H13" s="47" t="s">
        <v>3</v>
      </c>
      <c r="I13" s="48"/>
      <c r="J13" s="47" t="s">
        <v>4</v>
      </c>
      <c r="K13" s="48"/>
      <c r="L13" s="117" t="s">
        <v>5</v>
      </c>
      <c r="M13" s="119"/>
      <c r="N13" s="77" t="s">
        <v>37</v>
      </c>
      <c r="O13" s="77"/>
      <c r="P13" s="47" t="s">
        <v>6</v>
      </c>
      <c r="Q13" s="48"/>
      <c r="R13" s="37" t="s">
        <v>7</v>
      </c>
    </row>
    <row r="14" spans="1:18" s="28" customFormat="1" ht="10.5" customHeight="1">
      <c r="A14" s="59" t="s">
        <v>46</v>
      </c>
      <c r="B14" s="38" t="s">
        <v>8</v>
      </c>
      <c r="C14" s="39" t="s">
        <v>9</v>
      </c>
      <c r="D14" s="38" t="s">
        <v>8</v>
      </c>
      <c r="E14" s="39" t="s">
        <v>9</v>
      </c>
      <c r="F14" s="38" t="s">
        <v>8</v>
      </c>
      <c r="G14" s="39" t="s">
        <v>9</v>
      </c>
      <c r="H14" s="38" t="s">
        <v>8</v>
      </c>
      <c r="I14" s="39" t="s">
        <v>9</v>
      </c>
      <c r="J14" s="38" t="s">
        <v>8</v>
      </c>
      <c r="K14" s="39" t="s">
        <v>9</v>
      </c>
      <c r="L14" s="38" t="s">
        <v>8</v>
      </c>
      <c r="M14" s="39" t="s">
        <v>9</v>
      </c>
      <c r="N14" s="38" t="s">
        <v>8</v>
      </c>
      <c r="O14" s="39" t="s">
        <v>9</v>
      </c>
      <c r="P14" s="38" t="s">
        <v>8</v>
      </c>
      <c r="Q14" s="39" t="s">
        <v>9</v>
      </c>
      <c r="R14" s="40" t="s">
        <v>6</v>
      </c>
    </row>
    <row r="15" spans="1:18" ht="10.5" customHeight="1">
      <c r="A15"/>
      <c r="B15" s="3"/>
      <c r="C15" s="4"/>
      <c r="D15" s="3"/>
      <c r="E15" s="4"/>
      <c r="F15" s="3"/>
      <c r="G15" s="4"/>
      <c r="H15" s="3"/>
      <c r="I15" s="4"/>
      <c r="J15" s="3"/>
      <c r="K15" s="4"/>
      <c r="L15" s="3"/>
      <c r="M15" s="4"/>
      <c r="N15" s="79"/>
      <c r="O15" s="79"/>
      <c r="P15" s="3"/>
      <c r="Q15" s="4"/>
      <c r="R15" s="9"/>
    </row>
    <row r="16" spans="1:18" ht="10.5" customHeight="1">
      <c r="A16" s="16" t="s">
        <v>39</v>
      </c>
      <c r="B16" s="49">
        <v>16</v>
      </c>
      <c r="C16" s="50">
        <v>3</v>
      </c>
      <c r="D16" s="49">
        <v>0</v>
      </c>
      <c r="E16" s="50">
        <v>1</v>
      </c>
      <c r="F16" s="49">
        <v>0</v>
      </c>
      <c r="G16" s="50">
        <v>0</v>
      </c>
      <c r="H16" s="49">
        <v>0</v>
      </c>
      <c r="I16" s="50">
        <v>0</v>
      </c>
      <c r="J16" s="49">
        <v>0</v>
      </c>
      <c r="K16" s="50">
        <v>0</v>
      </c>
      <c r="L16" s="49">
        <v>3</v>
      </c>
      <c r="M16" s="50">
        <v>1</v>
      </c>
      <c r="N16" s="52">
        <v>0</v>
      </c>
      <c r="O16" s="52">
        <v>0</v>
      </c>
      <c r="P16" s="49">
        <f aca="true" t="shared" si="1" ref="P16:Q20">L16+J16+H16+F16+D16+B16+N16</f>
        <v>19</v>
      </c>
      <c r="Q16" s="50">
        <f t="shared" si="1"/>
        <v>5</v>
      </c>
      <c r="R16" s="51">
        <f>Q16+P16</f>
        <v>24</v>
      </c>
    </row>
    <row r="17" spans="1:18" ht="10.5" customHeight="1">
      <c r="A17" s="16" t="s">
        <v>42</v>
      </c>
      <c r="B17" s="49">
        <v>12</v>
      </c>
      <c r="C17" s="50">
        <v>4</v>
      </c>
      <c r="D17" s="49">
        <v>1</v>
      </c>
      <c r="E17" s="50">
        <v>0</v>
      </c>
      <c r="F17" s="49">
        <v>0</v>
      </c>
      <c r="G17" s="50">
        <v>0</v>
      </c>
      <c r="H17" s="49">
        <v>0</v>
      </c>
      <c r="I17" s="50">
        <v>0</v>
      </c>
      <c r="J17" s="49">
        <v>0</v>
      </c>
      <c r="K17" s="50">
        <v>0</v>
      </c>
      <c r="L17" s="49">
        <v>3</v>
      </c>
      <c r="M17" s="50">
        <v>2</v>
      </c>
      <c r="N17" s="52">
        <v>0</v>
      </c>
      <c r="O17" s="52">
        <v>1</v>
      </c>
      <c r="P17" s="49">
        <f t="shared" si="1"/>
        <v>16</v>
      </c>
      <c r="Q17" s="50">
        <f t="shared" si="1"/>
        <v>7</v>
      </c>
      <c r="R17" s="51">
        <f>Q17+P17</f>
        <v>23</v>
      </c>
    </row>
    <row r="18" spans="1:18" ht="10.5" customHeight="1">
      <c r="A18" s="16" t="s">
        <v>44</v>
      </c>
      <c r="B18" s="49">
        <v>9</v>
      </c>
      <c r="C18" s="50">
        <v>1</v>
      </c>
      <c r="D18" s="49">
        <v>2</v>
      </c>
      <c r="E18" s="50">
        <v>1</v>
      </c>
      <c r="F18" s="49">
        <v>0</v>
      </c>
      <c r="G18" s="50">
        <v>0</v>
      </c>
      <c r="H18" s="49">
        <v>0</v>
      </c>
      <c r="I18" s="50">
        <v>0</v>
      </c>
      <c r="J18" s="49">
        <v>0</v>
      </c>
      <c r="K18" s="50">
        <v>0</v>
      </c>
      <c r="L18" s="49">
        <v>2</v>
      </c>
      <c r="M18" s="50">
        <v>0</v>
      </c>
      <c r="N18" s="52">
        <v>1</v>
      </c>
      <c r="O18" s="52">
        <v>0</v>
      </c>
      <c r="P18" s="49">
        <f t="shared" si="1"/>
        <v>14</v>
      </c>
      <c r="Q18" s="50">
        <f t="shared" si="1"/>
        <v>2</v>
      </c>
      <c r="R18" s="51">
        <f>Q18+P18</f>
        <v>16</v>
      </c>
    </row>
    <row r="19" spans="1:18" ht="10.5" customHeight="1">
      <c r="A19" s="16" t="s">
        <v>45</v>
      </c>
      <c r="B19" s="49">
        <v>27</v>
      </c>
      <c r="C19" s="50">
        <v>7</v>
      </c>
      <c r="D19" s="49">
        <v>1</v>
      </c>
      <c r="E19" s="50">
        <v>1</v>
      </c>
      <c r="F19" s="49">
        <v>0</v>
      </c>
      <c r="G19" s="50">
        <v>0</v>
      </c>
      <c r="H19" s="49">
        <v>1</v>
      </c>
      <c r="I19" s="50">
        <v>0</v>
      </c>
      <c r="J19" s="49">
        <v>0</v>
      </c>
      <c r="K19" s="50">
        <v>0</v>
      </c>
      <c r="L19" s="49">
        <v>0</v>
      </c>
      <c r="M19" s="50">
        <v>1</v>
      </c>
      <c r="N19" s="52">
        <v>0</v>
      </c>
      <c r="O19" s="52">
        <v>0</v>
      </c>
      <c r="P19" s="49">
        <f t="shared" si="1"/>
        <v>29</v>
      </c>
      <c r="Q19" s="50">
        <f t="shared" si="1"/>
        <v>9</v>
      </c>
      <c r="R19" s="51">
        <f>Q19+P19</f>
        <v>38</v>
      </c>
    </row>
    <row r="20" spans="1:18" ht="10.5" customHeight="1">
      <c r="A20" s="16" t="s">
        <v>50</v>
      </c>
      <c r="B20" s="49">
        <v>19</v>
      </c>
      <c r="C20" s="50">
        <v>5</v>
      </c>
      <c r="D20" s="49">
        <v>0</v>
      </c>
      <c r="E20" s="50">
        <v>1</v>
      </c>
      <c r="F20" s="49">
        <v>0</v>
      </c>
      <c r="G20" s="50">
        <v>0</v>
      </c>
      <c r="H20" s="49">
        <v>0</v>
      </c>
      <c r="I20" s="50">
        <v>0</v>
      </c>
      <c r="J20" s="49">
        <v>0</v>
      </c>
      <c r="K20" s="50">
        <v>0</v>
      </c>
      <c r="L20" s="49">
        <v>2</v>
      </c>
      <c r="M20" s="50">
        <v>0</v>
      </c>
      <c r="N20" s="52">
        <v>0</v>
      </c>
      <c r="O20" s="52">
        <v>0</v>
      </c>
      <c r="P20" s="49">
        <f t="shared" si="1"/>
        <v>21</v>
      </c>
      <c r="Q20" s="50">
        <f t="shared" si="1"/>
        <v>6</v>
      </c>
      <c r="R20" s="51">
        <f>Q20+P20</f>
        <v>27</v>
      </c>
    </row>
    <row r="21" spans="2:18" ht="10.5" customHeight="1">
      <c r="B21" s="10"/>
      <c r="C21" s="11"/>
      <c r="D21" s="10"/>
      <c r="E21" s="11"/>
      <c r="F21" s="10"/>
      <c r="G21" s="11"/>
      <c r="H21" s="10"/>
      <c r="I21" s="11"/>
      <c r="J21" s="10"/>
      <c r="K21" s="11"/>
      <c r="L21" s="10"/>
      <c r="M21" s="11"/>
      <c r="N21" s="20"/>
      <c r="O21" s="20"/>
      <c r="P21" s="10"/>
      <c r="Q21" s="11"/>
      <c r="R21" s="12"/>
    </row>
    <row r="22" ht="10.5" customHeight="1">
      <c r="A22"/>
    </row>
    <row r="23" spans="1:18" s="28" customFormat="1" ht="10.5" customHeight="1">
      <c r="A23" s="29"/>
      <c r="B23" s="47" t="s">
        <v>0</v>
      </c>
      <c r="C23" s="48"/>
      <c r="D23" s="47" t="s">
        <v>1</v>
      </c>
      <c r="E23" s="48"/>
      <c r="F23" s="47" t="s">
        <v>2</v>
      </c>
      <c r="G23" s="48"/>
      <c r="H23" s="47" t="s">
        <v>3</v>
      </c>
      <c r="I23" s="48"/>
      <c r="J23" s="47" t="s">
        <v>4</v>
      </c>
      <c r="K23" s="48"/>
      <c r="L23" s="117" t="s">
        <v>5</v>
      </c>
      <c r="M23" s="119"/>
      <c r="N23" s="77" t="s">
        <v>37</v>
      </c>
      <c r="O23" s="77"/>
      <c r="P23" s="47" t="s">
        <v>6</v>
      </c>
      <c r="Q23" s="48"/>
      <c r="R23" s="37" t="s">
        <v>7</v>
      </c>
    </row>
    <row r="24" spans="1:18" s="28" customFormat="1" ht="10.5" customHeight="1">
      <c r="A24" s="6" t="s">
        <v>48</v>
      </c>
      <c r="B24" s="38" t="s">
        <v>8</v>
      </c>
      <c r="C24" s="39" t="s">
        <v>9</v>
      </c>
      <c r="D24" s="38" t="s">
        <v>8</v>
      </c>
      <c r="E24" s="39" t="s">
        <v>9</v>
      </c>
      <c r="F24" s="38" t="s">
        <v>8</v>
      </c>
      <c r="G24" s="39" t="s">
        <v>9</v>
      </c>
      <c r="H24" s="38" t="s">
        <v>8</v>
      </c>
      <c r="I24" s="39" t="s">
        <v>9</v>
      </c>
      <c r="J24" s="38" t="s">
        <v>8</v>
      </c>
      <c r="K24" s="39" t="s">
        <v>9</v>
      </c>
      <c r="L24" s="38" t="s">
        <v>8</v>
      </c>
      <c r="M24" s="39" t="s">
        <v>9</v>
      </c>
      <c r="N24" s="38" t="s">
        <v>8</v>
      </c>
      <c r="O24" s="39" t="s">
        <v>9</v>
      </c>
      <c r="P24" s="38" t="s">
        <v>8</v>
      </c>
      <c r="Q24" s="39" t="s">
        <v>9</v>
      </c>
      <c r="R24" s="40" t="s">
        <v>6</v>
      </c>
    </row>
    <row r="25" spans="1:18" ht="10.5" customHeight="1">
      <c r="A25"/>
      <c r="B25" s="3"/>
      <c r="C25" s="4"/>
      <c r="D25" s="3"/>
      <c r="E25" s="4"/>
      <c r="F25" s="3"/>
      <c r="G25" s="4"/>
      <c r="H25" s="3"/>
      <c r="I25" s="4"/>
      <c r="J25" s="3"/>
      <c r="K25" s="4"/>
      <c r="L25" s="3"/>
      <c r="M25" s="4"/>
      <c r="N25" s="79"/>
      <c r="O25" s="79"/>
      <c r="P25" s="3"/>
      <c r="Q25" s="4"/>
      <c r="R25" s="9"/>
    </row>
    <row r="26" spans="1:18" ht="10.5" customHeight="1">
      <c r="A26" s="16" t="s">
        <v>39</v>
      </c>
      <c r="B26" s="49">
        <v>3</v>
      </c>
      <c r="C26" s="50">
        <v>2</v>
      </c>
      <c r="D26" s="49">
        <v>1</v>
      </c>
      <c r="E26" s="50">
        <v>0</v>
      </c>
      <c r="F26" s="49">
        <v>0</v>
      </c>
      <c r="G26" s="50">
        <v>0</v>
      </c>
      <c r="H26" s="49">
        <v>0</v>
      </c>
      <c r="I26" s="50">
        <v>0</v>
      </c>
      <c r="J26" s="49">
        <v>0</v>
      </c>
      <c r="K26" s="50">
        <v>0</v>
      </c>
      <c r="L26" s="49">
        <v>0</v>
      </c>
      <c r="M26" s="50">
        <v>0</v>
      </c>
      <c r="N26" s="52">
        <v>0</v>
      </c>
      <c r="O26" s="52">
        <v>0</v>
      </c>
      <c r="P26" s="49">
        <f aca="true" t="shared" si="2" ref="P26:Q30">L26+J26+H26+F26+D26+B26+N26</f>
        <v>4</v>
      </c>
      <c r="Q26" s="50">
        <f t="shared" si="2"/>
        <v>2</v>
      </c>
      <c r="R26" s="51">
        <f>Q26+P26</f>
        <v>6</v>
      </c>
    </row>
    <row r="27" spans="1:18" ht="10.5" customHeight="1">
      <c r="A27" s="16" t="s">
        <v>42</v>
      </c>
      <c r="B27" s="49">
        <v>5</v>
      </c>
      <c r="C27" s="50">
        <v>0</v>
      </c>
      <c r="D27" s="49">
        <v>0</v>
      </c>
      <c r="E27" s="50">
        <v>0</v>
      </c>
      <c r="F27" s="49">
        <v>0</v>
      </c>
      <c r="G27" s="50">
        <v>0</v>
      </c>
      <c r="H27" s="49">
        <v>1</v>
      </c>
      <c r="I27" s="50">
        <v>0</v>
      </c>
      <c r="J27" s="49">
        <v>0</v>
      </c>
      <c r="K27" s="50">
        <v>0</v>
      </c>
      <c r="L27" s="49">
        <v>0</v>
      </c>
      <c r="M27" s="50">
        <v>0</v>
      </c>
      <c r="N27" s="52">
        <v>0</v>
      </c>
      <c r="O27" s="52">
        <v>0</v>
      </c>
      <c r="P27" s="49">
        <f t="shared" si="2"/>
        <v>6</v>
      </c>
      <c r="Q27" s="50">
        <f t="shared" si="2"/>
        <v>0</v>
      </c>
      <c r="R27" s="51">
        <f>Q27+P27</f>
        <v>6</v>
      </c>
    </row>
    <row r="28" spans="1:18" ht="10.5" customHeight="1">
      <c r="A28" s="16" t="s">
        <v>44</v>
      </c>
      <c r="B28" s="49">
        <v>3</v>
      </c>
      <c r="C28" s="50">
        <v>1</v>
      </c>
      <c r="D28" s="49">
        <v>1</v>
      </c>
      <c r="E28" s="50">
        <v>1</v>
      </c>
      <c r="F28" s="49">
        <v>0</v>
      </c>
      <c r="G28" s="50">
        <v>0</v>
      </c>
      <c r="H28" s="49">
        <v>0</v>
      </c>
      <c r="I28" s="50">
        <v>0</v>
      </c>
      <c r="J28" s="49">
        <v>0</v>
      </c>
      <c r="K28" s="50">
        <v>0</v>
      </c>
      <c r="L28" s="49">
        <v>0</v>
      </c>
      <c r="M28" s="50">
        <v>0</v>
      </c>
      <c r="N28" s="52">
        <v>0</v>
      </c>
      <c r="O28" s="52">
        <v>0</v>
      </c>
      <c r="P28" s="49">
        <f t="shared" si="2"/>
        <v>4</v>
      </c>
      <c r="Q28" s="50">
        <f t="shared" si="2"/>
        <v>2</v>
      </c>
      <c r="R28" s="51">
        <f>Q28+P28</f>
        <v>6</v>
      </c>
    </row>
    <row r="29" spans="1:18" ht="10.5" customHeight="1">
      <c r="A29" s="16" t="s">
        <v>45</v>
      </c>
      <c r="B29" s="49">
        <v>1</v>
      </c>
      <c r="C29" s="50">
        <v>3</v>
      </c>
      <c r="D29" s="49">
        <v>0</v>
      </c>
      <c r="E29" s="50">
        <v>0</v>
      </c>
      <c r="F29" s="49">
        <v>0</v>
      </c>
      <c r="G29" s="50">
        <v>0</v>
      </c>
      <c r="H29" s="49">
        <v>0</v>
      </c>
      <c r="I29" s="50">
        <v>0</v>
      </c>
      <c r="J29" s="49">
        <v>0</v>
      </c>
      <c r="K29" s="50">
        <v>0</v>
      </c>
      <c r="L29" s="49">
        <v>1</v>
      </c>
      <c r="M29" s="50">
        <v>1</v>
      </c>
      <c r="N29" s="52">
        <v>0</v>
      </c>
      <c r="O29" s="52">
        <v>0</v>
      </c>
      <c r="P29" s="49">
        <f t="shared" si="2"/>
        <v>2</v>
      </c>
      <c r="Q29" s="50">
        <f t="shared" si="2"/>
        <v>4</v>
      </c>
      <c r="R29" s="51">
        <f>Q29+P29</f>
        <v>6</v>
      </c>
    </row>
    <row r="30" spans="1:18" ht="10.5" customHeight="1">
      <c r="A30" s="16" t="s">
        <v>50</v>
      </c>
      <c r="B30" s="49">
        <v>3</v>
      </c>
      <c r="C30" s="50">
        <v>0</v>
      </c>
      <c r="D30" s="49">
        <v>1</v>
      </c>
      <c r="E30" s="50">
        <v>1</v>
      </c>
      <c r="F30" s="49">
        <v>0</v>
      </c>
      <c r="G30" s="50">
        <v>0</v>
      </c>
      <c r="H30" s="49">
        <v>0</v>
      </c>
      <c r="I30" s="50">
        <v>0</v>
      </c>
      <c r="J30" s="49">
        <v>0</v>
      </c>
      <c r="K30" s="50">
        <v>0</v>
      </c>
      <c r="L30" s="49">
        <v>0</v>
      </c>
      <c r="M30" s="50">
        <v>0</v>
      </c>
      <c r="N30" s="52">
        <v>0</v>
      </c>
      <c r="O30" s="52">
        <v>0</v>
      </c>
      <c r="P30" s="49">
        <f t="shared" si="2"/>
        <v>4</v>
      </c>
      <c r="Q30" s="50">
        <f t="shared" si="2"/>
        <v>1</v>
      </c>
      <c r="R30" s="51">
        <f>Q30+P30</f>
        <v>5</v>
      </c>
    </row>
    <row r="31" spans="2:18" ht="10.5" customHeight="1">
      <c r="B31" s="10"/>
      <c r="C31" s="11"/>
      <c r="D31" s="10"/>
      <c r="E31" s="11"/>
      <c r="F31" s="10"/>
      <c r="G31" s="11"/>
      <c r="H31" s="10"/>
      <c r="I31" s="11"/>
      <c r="J31" s="10"/>
      <c r="K31" s="11"/>
      <c r="L31" s="10"/>
      <c r="M31" s="11"/>
      <c r="N31" s="20"/>
      <c r="O31" s="20"/>
      <c r="P31" s="10"/>
      <c r="Q31" s="11"/>
      <c r="R31" s="12"/>
    </row>
    <row r="32" ht="10.5" customHeight="1">
      <c r="A32"/>
    </row>
    <row r="33" ht="10.5" customHeight="1">
      <c r="A33" s="6" t="s">
        <v>10</v>
      </c>
    </row>
    <row r="34" spans="1:18" s="32" customFormat="1" ht="10.5" customHeight="1">
      <c r="A34" s="33" t="s">
        <v>11</v>
      </c>
      <c r="B34" s="47" t="s">
        <v>0</v>
      </c>
      <c r="C34" s="48"/>
      <c r="D34" s="47" t="s">
        <v>1</v>
      </c>
      <c r="E34" s="48"/>
      <c r="F34" s="47" t="s">
        <v>2</v>
      </c>
      <c r="G34" s="48"/>
      <c r="H34" s="47" t="s">
        <v>3</v>
      </c>
      <c r="I34" s="48"/>
      <c r="J34" s="47" t="s">
        <v>4</v>
      </c>
      <c r="K34" s="48"/>
      <c r="L34" s="117" t="s">
        <v>5</v>
      </c>
      <c r="M34" s="119"/>
      <c r="N34" s="77" t="s">
        <v>37</v>
      </c>
      <c r="O34" s="77"/>
      <c r="P34" s="47" t="s">
        <v>6</v>
      </c>
      <c r="Q34" s="48"/>
      <c r="R34" s="37" t="s">
        <v>7</v>
      </c>
    </row>
    <row r="35" spans="1:18" s="32" customFormat="1" ht="10.5" customHeight="1">
      <c r="A35" s="33" t="s">
        <v>12</v>
      </c>
      <c r="B35" s="42" t="s">
        <v>8</v>
      </c>
      <c r="C35" s="43" t="s">
        <v>9</v>
      </c>
      <c r="D35" s="42" t="s">
        <v>8</v>
      </c>
      <c r="E35" s="43" t="s">
        <v>9</v>
      </c>
      <c r="F35" s="42" t="s">
        <v>8</v>
      </c>
      <c r="G35" s="43" t="s">
        <v>9</v>
      </c>
      <c r="H35" s="42" t="s">
        <v>8</v>
      </c>
      <c r="I35" s="43" t="s">
        <v>9</v>
      </c>
      <c r="J35" s="42" t="s">
        <v>8</v>
      </c>
      <c r="K35" s="43" t="s">
        <v>9</v>
      </c>
      <c r="L35" s="42" t="s">
        <v>8</v>
      </c>
      <c r="M35" s="80" t="s">
        <v>9</v>
      </c>
      <c r="N35" s="38" t="s">
        <v>8</v>
      </c>
      <c r="O35" s="39" t="s">
        <v>9</v>
      </c>
      <c r="P35" s="42" t="s">
        <v>8</v>
      </c>
      <c r="Q35" s="43" t="s">
        <v>9</v>
      </c>
      <c r="R35" s="44" t="s">
        <v>6</v>
      </c>
    </row>
    <row r="36" spans="1:18" ht="10.5" customHeight="1">
      <c r="A36" s="6"/>
      <c r="B36" s="13"/>
      <c r="C36" s="14"/>
      <c r="D36" s="13"/>
      <c r="E36" s="14"/>
      <c r="F36" s="13"/>
      <c r="G36" s="14"/>
      <c r="H36" s="13"/>
      <c r="I36" s="14"/>
      <c r="J36" s="13"/>
      <c r="K36" s="14"/>
      <c r="L36" s="13"/>
      <c r="M36" s="81"/>
      <c r="N36" s="13"/>
      <c r="O36" s="14"/>
      <c r="P36" s="13"/>
      <c r="Q36" s="14"/>
      <c r="R36" s="15"/>
    </row>
    <row r="37" spans="1:18" s="17" customFormat="1" ht="10.5" customHeight="1">
      <c r="A37" s="16" t="s">
        <v>39</v>
      </c>
      <c r="B37" s="49">
        <v>22</v>
      </c>
      <c r="C37" s="52">
        <v>16</v>
      </c>
      <c r="D37" s="49">
        <v>2</v>
      </c>
      <c r="E37" s="52">
        <v>2</v>
      </c>
      <c r="F37" s="49">
        <v>1</v>
      </c>
      <c r="G37" s="52">
        <v>0</v>
      </c>
      <c r="H37" s="49">
        <v>1</v>
      </c>
      <c r="I37" s="52">
        <v>1</v>
      </c>
      <c r="J37" s="49">
        <v>0</v>
      </c>
      <c r="K37" s="52">
        <v>1</v>
      </c>
      <c r="L37" s="49">
        <v>3</v>
      </c>
      <c r="M37" s="52">
        <v>1</v>
      </c>
      <c r="N37" s="49">
        <v>0</v>
      </c>
      <c r="O37" s="50">
        <v>0</v>
      </c>
      <c r="P37" s="49">
        <f aca="true" t="shared" si="3" ref="P37:Q41">N37+L37+J37+H37+F37+D37+B37</f>
        <v>29</v>
      </c>
      <c r="Q37" s="52">
        <f t="shared" si="3"/>
        <v>21</v>
      </c>
      <c r="R37" s="51">
        <f>Q37+P37</f>
        <v>50</v>
      </c>
    </row>
    <row r="38" spans="1:18" s="17" customFormat="1" ht="10.5" customHeight="1">
      <c r="A38" s="16" t="s">
        <v>42</v>
      </c>
      <c r="B38" s="49">
        <v>19</v>
      </c>
      <c r="C38" s="52">
        <v>21</v>
      </c>
      <c r="D38" s="49">
        <v>4</v>
      </c>
      <c r="E38" s="52">
        <v>4</v>
      </c>
      <c r="F38" s="49">
        <v>1</v>
      </c>
      <c r="G38" s="52">
        <v>0</v>
      </c>
      <c r="H38" s="49">
        <v>0</v>
      </c>
      <c r="I38" s="52">
        <v>1</v>
      </c>
      <c r="J38" s="49">
        <v>2</v>
      </c>
      <c r="K38" s="52">
        <v>1</v>
      </c>
      <c r="L38" s="49">
        <v>1</v>
      </c>
      <c r="M38" s="52">
        <v>1</v>
      </c>
      <c r="N38" s="49">
        <v>0</v>
      </c>
      <c r="O38" s="50">
        <v>0</v>
      </c>
      <c r="P38" s="49">
        <f t="shared" si="3"/>
        <v>27</v>
      </c>
      <c r="Q38" s="52">
        <f t="shared" si="3"/>
        <v>28</v>
      </c>
      <c r="R38" s="51">
        <f>Q38+P38</f>
        <v>55</v>
      </c>
    </row>
    <row r="39" spans="1:18" s="17" customFormat="1" ht="10.5" customHeight="1">
      <c r="A39" s="16" t="s">
        <v>44</v>
      </c>
      <c r="B39" s="49">
        <v>26</v>
      </c>
      <c r="C39" s="52">
        <v>15</v>
      </c>
      <c r="D39" s="49">
        <v>2</v>
      </c>
      <c r="E39" s="52">
        <v>9</v>
      </c>
      <c r="F39" s="49">
        <v>0</v>
      </c>
      <c r="G39" s="52">
        <v>0</v>
      </c>
      <c r="H39" s="49">
        <v>0</v>
      </c>
      <c r="I39" s="52">
        <v>0</v>
      </c>
      <c r="J39" s="49">
        <v>1</v>
      </c>
      <c r="K39" s="52">
        <v>1</v>
      </c>
      <c r="L39" s="49">
        <v>3</v>
      </c>
      <c r="M39" s="52">
        <v>1</v>
      </c>
      <c r="N39" s="49">
        <v>0</v>
      </c>
      <c r="O39" s="50">
        <v>0</v>
      </c>
      <c r="P39" s="49">
        <f t="shared" si="3"/>
        <v>32</v>
      </c>
      <c r="Q39" s="52">
        <f t="shared" si="3"/>
        <v>26</v>
      </c>
      <c r="R39" s="51">
        <f>Q39+P39</f>
        <v>58</v>
      </c>
    </row>
    <row r="40" spans="1:18" s="17" customFormat="1" ht="10.5" customHeight="1">
      <c r="A40" s="16" t="s">
        <v>45</v>
      </c>
      <c r="B40" s="49">
        <v>28</v>
      </c>
      <c r="C40" s="52">
        <v>15</v>
      </c>
      <c r="D40" s="49">
        <v>4</v>
      </c>
      <c r="E40" s="52">
        <v>8</v>
      </c>
      <c r="F40" s="49">
        <v>0</v>
      </c>
      <c r="G40" s="52">
        <v>0</v>
      </c>
      <c r="H40" s="49">
        <v>0</v>
      </c>
      <c r="I40" s="52">
        <v>0</v>
      </c>
      <c r="J40" s="49">
        <v>1</v>
      </c>
      <c r="K40" s="52">
        <v>0</v>
      </c>
      <c r="L40" s="49">
        <v>2</v>
      </c>
      <c r="M40" s="52">
        <v>0</v>
      </c>
      <c r="N40" s="49">
        <v>0</v>
      </c>
      <c r="O40" s="50">
        <v>1</v>
      </c>
      <c r="P40" s="49">
        <f t="shared" si="3"/>
        <v>35</v>
      </c>
      <c r="Q40" s="52">
        <f t="shared" si="3"/>
        <v>24</v>
      </c>
      <c r="R40" s="51">
        <f>Q40+P40</f>
        <v>59</v>
      </c>
    </row>
    <row r="41" spans="1:18" s="17" customFormat="1" ht="10.5" customHeight="1">
      <c r="A41" s="16" t="s">
        <v>50</v>
      </c>
      <c r="B41" s="49">
        <v>26</v>
      </c>
      <c r="C41" s="52">
        <v>17</v>
      </c>
      <c r="D41" s="49">
        <v>4</v>
      </c>
      <c r="E41" s="52">
        <v>5</v>
      </c>
      <c r="F41" s="49">
        <v>0</v>
      </c>
      <c r="G41" s="52">
        <v>0</v>
      </c>
      <c r="H41" s="49">
        <v>1</v>
      </c>
      <c r="I41" s="52">
        <v>1</v>
      </c>
      <c r="J41" s="49">
        <v>1</v>
      </c>
      <c r="K41" s="52">
        <v>0</v>
      </c>
      <c r="L41" s="49">
        <v>3</v>
      </c>
      <c r="M41" s="52">
        <v>0</v>
      </c>
      <c r="N41" s="49">
        <v>0</v>
      </c>
      <c r="O41" s="50">
        <v>1</v>
      </c>
      <c r="P41" s="49">
        <f t="shared" si="3"/>
        <v>35</v>
      </c>
      <c r="Q41" s="52">
        <f t="shared" si="3"/>
        <v>24</v>
      </c>
      <c r="R41" s="51">
        <f>Q41+P41</f>
        <v>59</v>
      </c>
    </row>
    <row r="42" spans="1:18" ht="10.5" customHeight="1">
      <c r="A42" s="6"/>
      <c r="B42" s="10"/>
      <c r="C42" s="20"/>
      <c r="D42" s="10"/>
      <c r="E42" s="20"/>
      <c r="F42" s="10"/>
      <c r="G42" s="20"/>
      <c r="H42" s="10"/>
      <c r="I42" s="20"/>
      <c r="J42" s="10"/>
      <c r="K42" s="20"/>
      <c r="L42" s="10"/>
      <c r="M42" s="20"/>
      <c r="N42" s="10"/>
      <c r="O42" s="11"/>
      <c r="P42" s="10"/>
      <c r="Q42" s="20"/>
      <c r="R42" s="12"/>
    </row>
    <row r="44" ht="10.5" customHeight="1">
      <c r="A44" s="6" t="s">
        <v>13</v>
      </c>
    </row>
    <row r="45" spans="1:18" s="32" customFormat="1" ht="10.5" customHeight="1">
      <c r="A45" s="33" t="s">
        <v>11</v>
      </c>
      <c r="B45" s="47" t="s">
        <v>0</v>
      </c>
      <c r="C45" s="48"/>
      <c r="D45" s="47" t="s">
        <v>1</v>
      </c>
      <c r="E45" s="48"/>
      <c r="F45" s="47" t="s">
        <v>2</v>
      </c>
      <c r="G45" s="48"/>
      <c r="H45" s="47" t="s">
        <v>3</v>
      </c>
      <c r="I45" s="48"/>
      <c r="J45" s="47" t="s">
        <v>4</v>
      </c>
      <c r="K45" s="48"/>
      <c r="L45" s="117" t="s">
        <v>5</v>
      </c>
      <c r="M45" s="118"/>
      <c r="N45" s="47" t="s">
        <v>37</v>
      </c>
      <c r="O45" s="48"/>
      <c r="P45" s="47" t="s">
        <v>6</v>
      </c>
      <c r="Q45" s="48"/>
      <c r="R45" s="37" t="s">
        <v>7</v>
      </c>
    </row>
    <row r="46" spans="1:18" s="32" customFormat="1" ht="10.5" customHeight="1">
      <c r="A46" s="33" t="s">
        <v>12</v>
      </c>
      <c r="B46" s="42" t="s">
        <v>8</v>
      </c>
      <c r="C46" s="43" t="s">
        <v>9</v>
      </c>
      <c r="D46" s="42" t="s">
        <v>8</v>
      </c>
      <c r="E46" s="43" t="s">
        <v>9</v>
      </c>
      <c r="F46" s="42" t="s">
        <v>8</v>
      </c>
      <c r="G46" s="43" t="s">
        <v>9</v>
      </c>
      <c r="H46" s="42" t="s">
        <v>8</v>
      </c>
      <c r="I46" s="43" t="s">
        <v>9</v>
      </c>
      <c r="J46" s="42" t="s">
        <v>8</v>
      </c>
      <c r="K46" s="43" t="s">
        <v>9</v>
      </c>
      <c r="L46" s="42" t="s">
        <v>8</v>
      </c>
      <c r="M46" s="80" t="s">
        <v>9</v>
      </c>
      <c r="N46" s="38" t="s">
        <v>8</v>
      </c>
      <c r="O46" s="39" t="s">
        <v>9</v>
      </c>
      <c r="P46" s="42" t="s">
        <v>8</v>
      </c>
      <c r="Q46" s="43" t="s">
        <v>9</v>
      </c>
      <c r="R46" s="44" t="s">
        <v>6</v>
      </c>
    </row>
    <row r="47" spans="1:18" ht="10.5" customHeight="1">
      <c r="A47" s="6"/>
      <c r="B47" s="13"/>
      <c r="C47" s="14"/>
      <c r="D47" s="13"/>
      <c r="E47" s="14"/>
      <c r="F47" s="13"/>
      <c r="G47" s="14"/>
      <c r="H47" s="13"/>
      <c r="I47" s="14"/>
      <c r="J47" s="13"/>
      <c r="K47" s="14"/>
      <c r="L47" s="13"/>
      <c r="M47" s="81"/>
      <c r="N47" s="13"/>
      <c r="O47" s="14"/>
      <c r="P47" s="13"/>
      <c r="Q47" s="14"/>
      <c r="R47" s="15"/>
    </row>
    <row r="48" spans="1:18" s="17" customFormat="1" ht="10.5" customHeight="1">
      <c r="A48" s="16" t="s">
        <v>39</v>
      </c>
      <c r="B48" s="49">
        <v>93</v>
      </c>
      <c r="C48" s="52">
        <v>25</v>
      </c>
      <c r="D48" s="49">
        <v>6</v>
      </c>
      <c r="E48" s="52">
        <v>5</v>
      </c>
      <c r="F48" s="49">
        <v>0</v>
      </c>
      <c r="G48" s="52">
        <v>0</v>
      </c>
      <c r="H48" s="49">
        <v>2</v>
      </c>
      <c r="I48" s="52">
        <v>0</v>
      </c>
      <c r="J48" s="49">
        <v>0</v>
      </c>
      <c r="K48" s="52">
        <v>0</v>
      </c>
      <c r="L48" s="49">
        <v>8</v>
      </c>
      <c r="M48" s="52">
        <v>5</v>
      </c>
      <c r="N48" s="49">
        <v>0</v>
      </c>
      <c r="O48" s="50">
        <v>1</v>
      </c>
      <c r="P48" s="49">
        <f aca="true" t="shared" si="4" ref="P48:Q52">N48+L48+J48+H48+F48+D48+B48</f>
        <v>109</v>
      </c>
      <c r="Q48" s="52">
        <f t="shared" si="4"/>
        <v>36</v>
      </c>
      <c r="R48" s="51">
        <f>Q48+P48</f>
        <v>145</v>
      </c>
    </row>
    <row r="49" spans="1:18" s="17" customFormat="1" ht="10.5" customHeight="1">
      <c r="A49" s="16" t="s">
        <v>42</v>
      </c>
      <c r="B49" s="49">
        <v>85</v>
      </c>
      <c r="C49" s="52">
        <v>37</v>
      </c>
      <c r="D49" s="49">
        <v>6</v>
      </c>
      <c r="E49" s="52">
        <v>5</v>
      </c>
      <c r="F49" s="49">
        <v>0</v>
      </c>
      <c r="G49" s="52">
        <v>0</v>
      </c>
      <c r="H49" s="49">
        <v>3</v>
      </c>
      <c r="I49" s="52">
        <v>0</v>
      </c>
      <c r="J49" s="49">
        <v>0</v>
      </c>
      <c r="K49" s="52">
        <v>0</v>
      </c>
      <c r="L49" s="49">
        <v>4</v>
      </c>
      <c r="M49" s="52">
        <v>3</v>
      </c>
      <c r="N49" s="49">
        <v>2</v>
      </c>
      <c r="O49" s="50">
        <v>1</v>
      </c>
      <c r="P49" s="49">
        <f t="shared" si="4"/>
        <v>100</v>
      </c>
      <c r="Q49" s="52">
        <f t="shared" si="4"/>
        <v>46</v>
      </c>
      <c r="R49" s="51">
        <f>Q49+P49</f>
        <v>146</v>
      </c>
    </row>
    <row r="50" spans="1:18" s="17" customFormat="1" ht="10.5" customHeight="1">
      <c r="A50" s="16" t="s">
        <v>44</v>
      </c>
      <c r="B50" s="49">
        <v>104</v>
      </c>
      <c r="C50" s="52">
        <v>41</v>
      </c>
      <c r="D50" s="49">
        <v>7</v>
      </c>
      <c r="E50" s="52">
        <v>7</v>
      </c>
      <c r="F50" s="49">
        <v>0</v>
      </c>
      <c r="G50" s="52">
        <v>0</v>
      </c>
      <c r="H50" s="49">
        <v>1</v>
      </c>
      <c r="I50" s="52">
        <v>0</v>
      </c>
      <c r="J50" s="49">
        <v>0</v>
      </c>
      <c r="K50" s="52">
        <v>0</v>
      </c>
      <c r="L50" s="49">
        <v>6</v>
      </c>
      <c r="M50" s="52">
        <v>4</v>
      </c>
      <c r="N50" s="49">
        <v>2</v>
      </c>
      <c r="O50" s="50">
        <v>0</v>
      </c>
      <c r="P50" s="49">
        <f t="shared" si="4"/>
        <v>120</v>
      </c>
      <c r="Q50" s="52">
        <f t="shared" si="4"/>
        <v>52</v>
      </c>
      <c r="R50" s="51">
        <f>Q50+P50</f>
        <v>172</v>
      </c>
    </row>
    <row r="51" spans="1:18" s="17" customFormat="1" ht="10.5" customHeight="1">
      <c r="A51" s="16" t="s">
        <v>45</v>
      </c>
      <c r="B51" s="49">
        <v>112</v>
      </c>
      <c r="C51" s="52">
        <v>39</v>
      </c>
      <c r="D51" s="49">
        <v>8</v>
      </c>
      <c r="E51" s="52">
        <v>6</v>
      </c>
      <c r="F51" s="49">
        <v>1</v>
      </c>
      <c r="G51" s="52">
        <v>0</v>
      </c>
      <c r="H51" s="49">
        <v>2</v>
      </c>
      <c r="I51" s="52">
        <v>0</v>
      </c>
      <c r="J51" s="49">
        <v>1</v>
      </c>
      <c r="K51" s="52">
        <v>0</v>
      </c>
      <c r="L51" s="49">
        <v>8</v>
      </c>
      <c r="M51" s="52">
        <v>2</v>
      </c>
      <c r="N51" s="49">
        <v>1</v>
      </c>
      <c r="O51" s="50">
        <v>0</v>
      </c>
      <c r="P51" s="49">
        <f t="shared" si="4"/>
        <v>133</v>
      </c>
      <c r="Q51" s="52">
        <f t="shared" si="4"/>
        <v>47</v>
      </c>
      <c r="R51" s="51">
        <f>Q51+P51</f>
        <v>180</v>
      </c>
    </row>
    <row r="52" spans="1:18" s="17" customFormat="1" ht="10.5" customHeight="1">
      <c r="A52" s="16" t="s">
        <v>50</v>
      </c>
      <c r="B52" s="49">
        <v>87</v>
      </c>
      <c r="C52" s="52">
        <v>29</v>
      </c>
      <c r="D52" s="49">
        <v>8</v>
      </c>
      <c r="E52" s="52">
        <v>6</v>
      </c>
      <c r="F52" s="49">
        <v>2</v>
      </c>
      <c r="G52" s="52">
        <v>0</v>
      </c>
      <c r="H52" s="49">
        <v>0</v>
      </c>
      <c r="I52" s="52">
        <v>0</v>
      </c>
      <c r="J52" s="49">
        <v>1</v>
      </c>
      <c r="K52" s="52">
        <v>0</v>
      </c>
      <c r="L52" s="49">
        <v>8</v>
      </c>
      <c r="M52" s="52">
        <v>1</v>
      </c>
      <c r="N52" s="49">
        <v>1</v>
      </c>
      <c r="O52" s="50">
        <v>1</v>
      </c>
      <c r="P52" s="49">
        <f t="shared" si="4"/>
        <v>107</v>
      </c>
      <c r="Q52" s="52">
        <f t="shared" si="4"/>
        <v>37</v>
      </c>
      <c r="R52" s="51">
        <f>Q52+P52</f>
        <v>144</v>
      </c>
    </row>
    <row r="53" spans="2:18" ht="10.5" customHeight="1">
      <c r="B53" s="10"/>
      <c r="C53" s="20"/>
      <c r="D53" s="10"/>
      <c r="E53" s="20"/>
      <c r="F53" s="10"/>
      <c r="G53" s="20"/>
      <c r="H53" s="10"/>
      <c r="I53" s="20"/>
      <c r="J53" s="10"/>
      <c r="K53" s="20"/>
      <c r="L53" s="10"/>
      <c r="M53" s="20"/>
      <c r="N53" s="10"/>
      <c r="O53" s="11"/>
      <c r="P53" s="10"/>
      <c r="Q53" s="20"/>
      <c r="R53" s="12"/>
    </row>
    <row r="55" ht="10.5" customHeight="1">
      <c r="A55" s="76"/>
    </row>
    <row r="56" ht="10.5" customHeight="1">
      <c r="A56" s="28"/>
    </row>
    <row r="57" ht="10.5" customHeight="1">
      <c r="A57" s="32"/>
    </row>
    <row r="58" ht="10.5" customHeight="1">
      <c r="A58" s="76"/>
    </row>
    <row r="91" spans="1:18" s="17" customFormat="1" ht="10.5" customHeight="1">
      <c r="A91" s="2"/>
      <c r="B91" s="2"/>
      <c r="C91" s="2"/>
      <c r="D91" s="2"/>
      <c r="E91" s="2"/>
      <c r="F91" s="2"/>
      <c r="G91" s="2"/>
      <c r="H91" s="2"/>
      <c r="I91" s="2"/>
      <c r="J91" s="2"/>
      <c r="K91" s="2"/>
      <c r="L91" s="2"/>
      <c r="M91" s="2"/>
      <c r="N91" s="2"/>
      <c r="O91" s="2"/>
      <c r="P91" s="2"/>
      <c r="Q91" s="2"/>
      <c r="R91" s="2"/>
    </row>
    <row r="101" spans="1:18" s="17" customFormat="1" ht="10.5" customHeight="1">
      <c r="A101" s="2"/>
      <c r="B101" s="2"/>
      <c r="C101" s="2"/>
      <c r="D101" s="2"/>
      <c r="E101" s="2"/>
      <c r="F101" s="2"/>
      <c r="G101" s="2"/>
      <c r="H101" s="2"/>
      <c r="I101" s="2"/>
      <c r="J101" s="2"/>
      <c r="K101" s="2"/>
      <c r="L101" s="2"/>
      <c r="M101" s="2"/>
      <c r="N101" s="2"/>
      <c r="O101" s="2"/>
      <c r="P101" s="2"/>
      <c r="Q101" s="2"/>
      <c r="R101" s="2"/>
    </row>
    <row r="143" spans="1:18" s="17" customFormat="1" ht="10.5" customHeight="1">
      <c r="A143" s="2"/>
      <c r="B143" s="2"/>
      <c r="C143" s="2"/>
      <c r="D143" s="2"/>
      <c r="E143" s="2"/>
      <c r="F143" s="2"/>
      <c r="G143" s="2"/>
      <c r="H143" s="2"/>
      <c r="I143" s="2"/>
      <c r="J143" s="2"/>
      <c r="K143" s="2"/>
      <c r="L143" s="2"/>
      <c r="M143" s="2"/>
      <c r="N143" s="2"/>
      <c r="O143" s="2"/>
      <c r="P143" s="2"/>
      <c r="Q143" s="2"/>
      <c r="R143" s="2"/>
    </row>
    <row r="185" spans="1:18" s="17" customFormat="1" ht="10.5" customHeight="1">
      <c r="A185" s="2"/>
      <c r="B185" s="2"/>
      <c r="C185" s="2"/>
      <c r="D185" s="2"/>
      <c r="E185" s="2"/>
      <c r="F185" s="2"/>
      <c r="G185" s="2"/>
      <c r="H185" s="2"/>
      <c r="I185" s="2"/>
      <c r="J185" s="2"/>
      <c r="K185" s="2"/>
      <c r="L185" s="2"/>
      <c r="M185" s="2"/>
      <c r="N185" s="2"/>
      <c r="O185" s="2"/>
      <c r="P185" s="2"/>
      <c r="Q185" s="2"/>
      <c r="R185" s="2"/>
    </row>
    <row r="195" spans="1:18" s="17" customFormat="1" ht="10.5" customHeight="1">
      <c r="A195" s="2"/>
      <c r="B195" s="2"/>
      <c r="C195" s="2"/>
      <c r="D195" s="2"/>
      <c r="E195" s="2"/>
      <c r="F195" s="2"/>
      <c r="G195" s="2"/>
      <c r="H195" s="2"/>
      <c r="I195" s="2"/>
      <c r="J195" s="2"/>
      <c r="K195" s="2"/>
      <c r="L195" s="2"/>
      <c r="M195" s="2"/>
      <c r="N195" s="2"/>
      <c r="O195" s="2"/>
      <c r="P195" s="2"/>
      <c r="Q195" s="2"/>
      <c r="R195" s="2"/>
    </row>
    <row r="208" spans="1:18" s="17" customFormat="1" ht="10.5" customHeight="1">
      <c r="A208" s="2"/>
      <c r="B208" s="2"/>
      <c r="C208" s="2"/>
      <c r="D208" s="2"/>
      <c r="E208" s="2"/>
      <c r="F208" s="2"/>
      <c r="G208" s="2"/>
      <c r="H208" s="2"/>
      <c r="I208" s="2"/>
      <c r="J208" s="2"/>
      <c r="K208" s="2"/>
      <c r="L208" s="2"/>
      <c r="M208" s="2"/>
      <c r="N208" s="2"/>
      <c r="O208" s="2"/>
      <c r="P208" s="2"/>
      <c r="Q208" s="2"/>
      <c r="R208" s="2"/>
    </row>
    <row r="238" spans="1:18" s="17" customFormat="1" ht="10.5" customHeight="1">
      <c r="A238" s="2"/>
      <c r="B238" s="2"/>
      <c r="C238" s="2"/>
      <c r="D238" s="2"/>
      <c r="E238" s="2"/>
      <c r="F238" s="2"/>
      <c r="G238" s="2"/>
      <c r="H238" s="2"/>
      <c r="I238" s="2"/>
      <c r="J238" s="2"/>
      <c r="K238" s="2"/>
      <c r="L238" s="2"/>
      <c r="M238" s="2"/>
      <c r="N238" s="2"/>
      <c r="O238" s="2"/>
      <c r="P238" s="2"/>
      <c r="Q238" s="2"/>
      <c r="R238" s="2"/>
    </row>
    <row r="248" spans="1:18" s="17" customFormat="1" ht="10.5" customHeight="1">
      <c r="A248" s="2"/>
      <c r="B248" s="2"/>
      <c r="C248" s="2"/>
      <c r="D248" s="2"/>
      <c r="E248" s="2"/>
      <c r="F248" s="2"/>
      <c r="G248" s="2"/>
      <c r="H248" s="2"/>
      <c r="I248" s="2"/>
      <c r="J248" s="2"/>
      <c r="K248" s="2"/>
      <c r="L248" s="2"/>
      <c r="M248" s="2"/>
      <c r="N248" s="2"/>
      <c r="O248" s="2"/>
      <c r="P248" s="2"/>
      <c r="Q248" s="2"/>
      <c r="R248" s="2"/>
    </row>
    <row r="258" spans="1:18" s="17" customFormat="1" ht="10.5" customHeight="1">
      <c r="A258" s="2"/>
      <c r="B258" s="2"/>
      <c r="C258" s="2"/>
      <c r="D258" s="2"/>
      <c r="E258" s="2"/>
      <c r="F258" s="2"/>
      <c r="G258" s="2"/>
      <c r="H258" s="2"/>
      <c r="I258" s="2"/>
      <c r="J258" s="2"/>
      <c r="K258" s="2"/>
      <c r="L258" s="2"/>
      <c r="M258" s="2"/>
      <c r="N258" s="2"/>
      <c r="O258" s="2"/>
      <c r="P258" s="2"/>
      <c r="Q258" s="2"/>
      <c r="R258" s="2"/>
    </row>
  </sheetData>
  <mergeCells count="5">
    <mergeCell ref="L45:M45"/>
    <mergeCell ref="L3:M3"/>
    <mergeCell ref="L13:M13"/>
    <mergeCell ref="L23:M23"/>
    <mergeCell ref="L34:M34"/>
  </mergeCells>
  <printOptions/>
  <pageMargins left="0.25" right="0.25" top="1" bottom="0.75" header="0.5" footer="0.25"/>
  <pageSetup fitToHeight="1" fitToWidth="1" horizontalDpi="300" verticalDpi="300" orientation="landscape" scale="91" r:id="rId1"/>
  <headerFooter alignWithMargins="0">
    <oddHeader>&amp;CThe University of Alabama in Huntsville
Unit Academic Reports 
</oddHeader>
    <oddFooter xml:space="preserve">&amp;L&amp;8Office of Institutional Research
&amp;D (np)
&amp;F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221"/>
  <sheetViews>
    <sheetView workbookViewId="0" topLeftCell="A1">
      <selection activeCell="A2" sqref="A2"/>
    </sheetView>
  </sheetViews>
  <sheetFormatPr defaultColWidth="9.140625" defaultRowHeight="12" customHeight="1"/>
  <cols>
    <col min="1" max="1" width="25.7109375" style="28" customWidth="1"/>
    <col min="2" max="8" width="15.7109375" style="2" customWidth="1"/>
    <col min="9" max="16384" width="9.140625" style="2" customWidth="1"/>
  </cols>
  <sheetData>
    <row r="1" spans="1:8" ht="12" customHeight="1">
      <c r="A1" s="64" t="s">
        <v>34</v>
      </c>
      <c r="B1" s="17"/>
      <c r="C1" s="17"/>
      <c r="D1" s="17"/>
      <c r="E1" s="17"/>
      <c r="F1"/>
      <c r="G1"/>
      <c r="H1"/>
    </row>
    <row r="2" spans="1:8" ht="12" customHeight="1">
      <c r="A2" s="1"/>
      <c r="B2" s="17"/>
      <c r="C2" s="17"/>
      <c r="D2" s="17"/>
      <c r="E2" s="17"/>
      <c r="F2"/>
      <c r="G2"/>
      <c r="H2"/>
    </row>
    <row r="3" spans="1:8" ht="12" customHeight="1">
      <c r="A3" s="6" t="s">
        <v>10</v>
      </c>
      <c r="F3"/>
      <c r="G3"/>
      <c r="H3"/>
    </row>
    <row r="4" spans="1:7" s="28" customFormat="1" ht="12" customHeight="1">
      <c r="A4" s="6" t="s">
        <v>11</v>
      </c>
      <c r="B4" s="45" t="s">
        <v>16</v>
      </c>
      <c r="C4" s="45" t="s">
        <v>14</v>
      </c>
      <c r="D4" s="45" t="s">
        <v>15</v>
      </c>
      <c r="E4" s="29"/>
      <c r="F4" s="29"/>
      <c r="G4" s="29"/>
    </row>
    <row r="5" spans="2:7" ht="12" customHeight="1">
      <c r="B5" s="9"/>
      <c r="C5" s="9"/>
      <c r="D5" s="9"/>
      <c r="E5"/>
      <c r="F5"/>
      <c r="G5"/>
    </row>
    <row r="6" spans="1:7" s="17" customFormat="1" ht="12" customHeight="1">
      <c r="A6" s="16" t="s">
        <v>39</v>
      </c>
      <c r="B6" s="15">
        <v>27</v>
      </c>
      <c r="C6" s="15">
        <f>ISE!R37</f>
        <v>50</v>
      </c>
      <c r="D6" s="15">
        <v>50</v>
      </c>
      <c r="E6" s="27"/>
      <c r="F6" s="27"/>
      <c r="G6" s="27"/>
    </row>
    <row r="7" spans="1:7" s="17" customFormat="1" ht="12" customHeight="1">
      <c r="A7" s="16" t="s">
        <v>42</v>
      </c>
      <c r="B7" s="15">
        <v>38</v>
      </c>
      <c r="C7" s="15">
        <f>ISE!R38</f>
        <v>55</v>
      </c>
      <c r="D7" s="15">
        <v>58</v>
      </c>
      <c r="E7" s="27"/>
      <c r="F7" s="27"/>
      <c r="G7" s="27"/>
    </row>
    <row r="8" spans="1:7" s="17" customFormat="1" ht="12" customHeight="1">
      <c r="A8" s="16" t="s">
        <v>44</v>
      </c>
      <c r="B8" s="13">
        <v>42</v>
      </c>
      <c r="C8" s="15">
        <f>ISE!R39</f>
        <v>58</v>
      </c>
      <c r="D8" s="15">
        <v>61</v>
      </c>
      <c r="E8" s="27"/>
      <c r="F8" s="27"/>
      <c r="G8" s="27"/>
    </row>
    <row r="9" spans="1:7" s="17" customFormat="1" ht="12" customHeight="1">
      <c r="A9" s="16" t="s">
        <v>45</v>
      </c>
      <c r="B9" s="13">
        <v>34</v>
      </c>
      <c r="C9" s="15">
        <f>ISE!R40</f>
        <v>59</v>
      </c>
      <c r="D9" s="15">
        <v>55</v>
      </c>
      <c r="E9" s="27"/>
      <c r="F9" s="27"/>
      <c r="G9" s="27"/>
    </row>
    <row r="10" spans="1:7" s="17" customFormat="1" ht="12" customHeight="1">
      <c r="A10" s="16" t="s">
        <v>50</v>
      </c>
      <c r="B10" s="13">
        <v>33</v>
      </c>
      <c r="C10" s="15">
        <f>ISE!R41</f>
        <v>59</v>
      </c>
      <c r="D10" s="15">
        <v>63</v>
      </c>
      <c r="E10" s="27"/>
      <c r="F10" s="27"/>
      <c r="G10" s="27"/>
    </row>
    <row r="11" spans="1:7" ht="12" customHeight="1">
      <c r="A11" s="6"/>
      <c r="B11" s="10"/>
      <c r="C11" s="10"/>
      <c r="D11" s="12"/>
      <c r="E11"/>
      <c r="F11"/>
      <c r="G11"/>
    </row>
    <row r="12" ht="12" customHeight="1">
      <c r="A12" s="29"/>
    </row>
    <row r="13" ht="12" customHeight="1">
      <c r="A13" s="6" t="s">
        <v>13</v>
      </c>
    </row>
    <row r="14" spans="1:4" s="32" customFormat="1" ht="12" customHeight="1">
      <c r="A14" s="33" t="s">
        <v>11</v>
      </c>
      <c r="B14" s="45" t="s">
        <v>16</v>
      </c>
      <c r="C14" s="45" t="s">
        <v>14</v>
      </c>
      <c r="D14" s="45" t="s">
        <v>15</v>
      </c>
    </row>
    <row r="15" spans="2:4" ht="12" customHeight="1">
      <c r="B15" s="9"/>
      <c r="C15" s="9"/>
      <c r="D15" s="9"/>
    </row>
    <row r="16" spans="1:4" s="17" customFormat="1" ht="12" customHeight="1">
      <c r="A16" s="16" t="s">
        <v>39</v>
      </c>
      <c r="B16" s="15">
        <v>89</v>
      </c>
      <c r="C16" s="15">
        <f>ISE!R48</f>
        <v>145</v>
      </c>
      <c r="D16" s="15">
        <v>138</v>
      </c>
    </row>
    <row r="17" spans="1:4" s="17" customFormat="1" ht="12" customHeight="1">
      <c r="A17" s="16" t="s">
        <v>42</v>
      </c>
      <c r="B17" s="15">
        <v>84</v>
      </c>
      <c r="C17" s="15">
        <f>ISE!R49</f>
        <v>146</v>
      </c>
      <c r="D17" s="15">
        <v>148</v>
      </c>
    </row>
    <row r="18" spans="1:4" s="17" customFormat="1" ht="12" customHeight="1">
      <c r="A18" s="16" t="s">
        <v>44</v>
      </c>
      <c r="B18" s="13">
        <v>111</v>
      </c>
      <c r="C18" s="15">
        <f>ISE!R50</f>
        <v>172</v>
      </c>
      <c r="D18" s="15">
        <v>168</v>
      </c>
    </row>
    <row r="19" spans="1:4" s="17" customFormat="1" ht="12" customHeight="1">
      <c r="A19" s="16" t="s">
        <v>45</v>
      </c>
      <c r="B19" s="13">
        <v>102</v>
      </c>
      <c r="C19" s="15">
        <f>ISE!R51</f>
        <v>180</v>
      </c>
      <c r="D19" s="15">
        <v>156</v>
      </c>
    </row>
    <row r="20" spans="1:4" s="17" customFormat="1" ht="12" customHeight="1">
      <c r="A20" s="16" t="s">
        <v>50</v>
      </c>
      <c r="B20" s="13">
        <v>95</v>
      </c>
      <c r="C20" s="15">
        <f>ISE!R52</f>
        <v>144</v>
      </c>
      <c r="D20" s="15">
        <v>144</v>
      </c>
    </row>
    <row r="21" spans="1:4" ht="12" customHeight="1">
      <c r="A21" s="6"/>
      <c r="B21" s="10"/>
      <c r="C21" s="10"/>
      <c r="D21" s="12"/>
    </row>
    <row r="22" ht="12" customHeight="1">
      <c r="A22" s="29"/>
    </row>
    <row r="23" spans="1:8" s="32" customFormat="1" ht="12" customHeight="1">
      <c r="A23" s="33" t="s">
        <v>40</v>
      </c>
      <c r="B23" s="46" t="s">
        <v>10</v>
      </c>
      <c r="C23" s="46" t="s">
        <v>10</v>
      </c>
      <c r="D23" s="46" t="s">
        <v>6</v>
      </c>
      <c r="E23" s="46" t="s">
        <v>13</v>
      </c>
      <c r="F23" s="46" t="s">
        <v>21</v>
      </c>
      <c r="G23" s="46" t="s">
        <v>22</v>
      </c>
      <c r="H23" s="41" t="s">
        <v>7</v>
      </c>
    </row>
    <row r="24" spans="1:8" s="32" customFormat="1" ht="12" customHeight="1">
      <c r="A24" s="33"/>
      <c r="B24" s="42" t="s">
        <v>17</v>
      </c>
      <c r="C24" s="42" t="s">
        <v>18</v>
      </c>
      <c r="D24" s="42" t="s">
        <v>10</v>
      </c>
      <c r="E24" s="42" t="s">
        <v>19</v>
      </c>
      <c r="F24" s="42" t="s">
        <v>20</v>
      </c>
      <c r="G24" s="42" t="s">
        <v>13</v>
      </c>
      <c r="H24" s="44" t="s">
        <v>6</v>
      </c>
    </row>
    <row r="25" spans="2:8" ht="12" customHeight="1">
      <c r="B25" s="3"/>
      <c r="C25" s="3"/>
      <c r="D25" s="3"/>
      <c r="E25" s="3"/>
      <c r="F25" s="13"/>
      <c r="G25" s="13"/>
      <c r="H25" s="15"/>
    </row>
    <row r="26" spans="1:8" ht="12" customHeight="1">
      <c r="A26" s="16" t="s">
        <v>39</v>
      </c>
      <c r="B26" s="54">
        <f>93</f>
        <v>93</v>
      </c>
      <c r="C26" s="54">
        <f>267+852+654</f>
        <v>1773</v>
      </c>
      <c r="D26" s="54">
        <f>C26+B26</f>
        <v>1866</v>
      </c>
      <c r="E26" s="54">
        <f>321+357+342</f>
        <v>1020</v>
      </c>
      <c r="F26" s="54">
        <f>126+54+123</f>
        <v>303</v>
      </c>
      <c r="G26" s="54">
        <f>F26+E26</f>
        <v>1323</v>
      </c>
      <c r="H26" s="55">
        <f>G26+D26</f>
        <v>3189</v>
      </c>
    </row>
    <row r="27" spans="1:8" ht="12" customHeight="1">
      <c r="A27" s="16" t="s">
        <v>42</v>
      </c>
      <c r="B27" s="54">
        <f>63</f>
        <v>63</v>
      </c>
      <c r="C27" s="54">
        <f>300+843+756</f>
        <v>1899</v>
      </c>
      <c r="D27" s="54">
        <f>C27+B27</f>
        <v>1962</v>
      </c>
      <c r="E27" s="54">
        <f>252+492+312</f>
        <v>1056</v>
      </c>
      <c r="F27" s="54">
        <f>123+54+153</f>
        <v>330</v>
      </c>
      <c r="G27" s="54">
        <f>F27+E27</f>
        <v>1386</v>
      </c>
      <c r="H27" s="55">
        <f>G27+D27</f>
        <v>3348</v>
      </c>
    </row>
    <row r="28" spans="1:8" ht="12" customHeight="1">
      <c r="A28" s="16" t="s">
        <v>44</v>
      </c>
      <c r="B28" s="54">
        <v>72</v>
      </c>
      <c r="C28" s="54">
        <v>2076</v>
      </c>
      <c r="D28" s="54">
        <f>C28+B28</f>
        <v>2148</v>
      </c>
      <c r="E28" s="54">
        <v>1029</v>
      </c>
      <c r="F28" s="54">
        <v>447</v>
      </c>
      <c r="G28" s="54">
        <f>F28+E28</f>
        <v>1476</v>
      </c>
      <c r="H28" s="55">
        <f>G28+D28</f>
        <v>3624</v>
      </c>
    </row>
    <row r="29" spans="1:8" ht="12" customHeight="1">
      <c r="A29" s="16" t="s">
        <v>45</v>
      </c>
      <c r="B29" s="54">
        <v>72</v>
      </c>
      <c r="C29" s="54">
        <v>1953</v>
      </c>
      <c r="D29" s="54">
        <f>C29+B29</f>
        <v>2025</v>
      </c>
      <c r="E29" s="54">
        <v>1122</v>
      </c>
      <c r="F29" s="54">
        <v>387</v>
      </c>
      <c r="G29" s="54">
        <f>F29+E29</f>
        <v>1509</v>
      </c>
      <c r="H29" s="55">
        <f>G29+D29</f>
        <v>3534</v>
      </c>
    </row>
    <row r="30" spans="1:8" ht="12" customHeight="1">
      <c r="A30" s="16" t="s">
        <v>50</v>
      </c>
      <c r="B30" s="54">
        <v>51</v>
      </c>
      <c r="C30" s="54">
        <v>2196</v>
      </c>
      <c r="D30" s="54">
        <f>C30+B30</f>
        <v>2247</v>
      </c>
      <c r="E30" s="54">
        <v>1051</v>
      </c>
      <c r="F30" s="54">
        <v>411</v>
      </c>
      <c r="G30" s="54">
        <f>F30+E30</f>
        <v>1462</v>
      </c>
      <c r="H30" s="55">
        <f>G30+D30</f>
        <v>3709</v>
      </c>
    </row>
    <row r="31" spans="1:8" ht="12" customHeight="1">
      <c r="A31" s="29"/>
      <c r="B31" s="10"/>
      <c r="C31" s="10"/>
      <c r="D31" s="10"/>
      <c r="E31" s="10"/>
      <c r="F31" s="10"/>
      <c r="G31" s="10"/>
      <c r="H31" s="12"/>
    </row>
    <row r="33" spans="1:8" s="32" customFormat="1" ht="12" customHeight="1">
      <c r="A33" s="33" t="s">
        <v>41</v>
      </c>
      <c r="B33" s="46" t="s">
        <v>10</v>
      </c>
      <c r="C33" s="46" t="s">
        <v>10</v>
      </c>
      <c r="D33" s="46" t="s">
        <v>6</v>
      </c>
      <c r="E33" s="46" t="s">
        <v>13</v>
      </c>
      <c r="F33" s="46" t="s">
        <v>21</v>
      </c>
      <c r="G33" s="46" t="s">
        <v>22</v>
      </c>
      <c r="H33" s="41" t="s">
        <v>7</v>
      </c>
    </row>
    <row r="34" spans="2:8" s="32" customFormat="1" ht="12" customHeight="1">
      <c r="B34" s="42" t="s">
        <v>17</v>
      </c>
      <c r="C34" s="42" t="s">
        <v>18</v>
      </c>
      <c r="D34" s="42" t="s">
        <v>10</v>
      </c>
      <c r="E34" s="42" t="s">
        <v>19</v>
      </c>
      <c r="F34" s="42" t="s">
        <v>20</v>
      </c>
      <c r="G34" s="42" t="s">
        <v>13</v>
      </c>
      <c r="H34" s="44" t="s">
        <v>6</v>
      </c>
    </row>
    <row r="35" spans="2:8" ht="12" customHeight="1">
      <c r="B35" s="13"/>
      <c r="C35" s="13"/>
      <c r="D35" s="13"/>
      <c r="E35" s="13"/>
      <c r="F35" s="13"/>
      <c r="G35" s="13"/>
      <c r="H35" s="15"/>
    </row>
    <row r="36" spans="1:8" ht="12" customHeight="1">
      <c r="A36" s="16" t="s">
        <v>39</v>
      </c>
      <c r="B36" s="25">
        <f>B26*1.76</f>
        <v>163.68</v>
      </c>
      <c r="C36" s="25">
        <f>C26*2.38</f>
        <v>4219.74</v>
      </c>
      <c r="D36" s="25">
        <f>C36+B36</f>
        <v>4383.42</v>
      </c>
      <c r="E36" s="25">
        <f>E26*5.46</f>
        <v>5569.2</v>
      </c>
      <c r="F36" s="25">
        <f>F26*17.6</f>
        <v>5332.8</v>
      </c>
      <c r="G36" s="25">
        <f>F36+E36</f>
        <v>10902</v>
      </c>
      <c r="H36" s="26">
        <f>G36+D36</f>
        <v>15285.42</v>
      </c>
    </row>
    <row r="37" spans="1:8" ht="12" customHeight="1">
      <c r="A37" s="16" t="s">
        <v>42</v>
      </c>
      <c r="B37" s="25">
        <f>B27*1.76</f>
        <v>110.88</v>
      </c>
      <c r="C37" s="25">
        <f>C27*2.38</f>
        <v>4519.62</v>
      </c>
      <c r="D37" s="25">
        <f>C37+B37</f>
        <v>4630.5</v>
      </c>
      <c r="E37" s="25">
        <f>E27*5.46</f>
        <v>5765.76</v>
      </c>
      <c r="F37" s="25">
        <f>F27*17.6</f>
        <v>5808.000000000001</v>
      </c>
      <c r="G37" s="25">
        <f>F37+E37</f>
        <v>11573.760000000002</v>
      </c>
      <c r="H37" s="26">
        <f>G37+D37</f>
        <v>16204.260000000002</v>
      </c>
    </row>
    <row r="38" spans="1:8" ht="12" customHeight="1">
      <c r="A38" s="16" t="s">
        <v>44</v>
      </c>
      <c r="B38" s="25">
        <f>B28*1.76</f>
        <v>126.72</v>
      </c>
      <c r="C38" s="25">
        <f>C28*2.38</f>
        <v>4940.88</v>
      </c>
      <c r="D38" s="25">
        <f>C38+B38</f>
        <v>5067.6</v>
      </c>
      <c r="E38" s="25">
        <f>E28*5.46</f>
        <v>5618.34</v>
      </c>
      <c r="F38" s="25">
        <f>F28*17.6</f>
        <v>7867.200000000001</v>
      </c>
      <c r="G38" s="25">
        <f>F38+E38</f>
        <v>13485.54</v>
      </c>
      <c r="H38" s="26">
        <f>G38+D38</f>
        <v>18553.14</v>
      </c>
    </row>
    <row r="39" spans="1:8" ht="12" customHeight="1">
      <c r="A39" s="16" t="s">
        <v>45</v>
      </c>
      <c r="B39" s="25">
        <f>B29*1.76</f>
        <v>126.72</v>
      </c>
      <c r="C39" s="25">
        <f>C29*2.38</f>
        <v>4648.139999999999</v>
      </c>
      <c r="D39" s="25">
        <f>C39+B39</f>
        <v>4774.86</v>
      </c>
      <c r="E39" s="25">
        <f>E29*5.46</f>
        <v>6126.12</v>
      </c>
      <c r="F39" s="25">
        <f>F29*17.6</f>
        <v>6811.200000000001</v>
      </c>
      <c r="G39" s="25">
        <f>F39+E39</f>
        <v>12937.32</v>
      </c>
      <c r="H39" s="26">
        <f>G39+D39</f>
        <v>17712.18</v>
      </c>
    </row>
    <row r="40" spans="1:8" ht="12" customHeight="1">
      <c r="A40" s="16" t="s">
        <v>50</v>
      </c>
      <c r="B40" s="25">
        <f>B30*1.76</f>
        <v>89.76</v>
      </c>
      <c r="C40" s="25">
        <f>C30*2.38</f>
        <v>5226.48</v>
      </c>
      <c r="D40" s="25">
        <f>C40+B40</f>
        <v>5316.24</v>
      </c>
      <c r="E40" s="25">
        <f>E30*5.46</f>
        <v>5738.46</v>
      </c>
      <c r="F40" s="25">
        <f>F30*17.6</f>
        <v>7233.6</v>
      </c>
      <c r="G40" s="25">
        <f>F40+E40</f>
        <v>12972.060000000001</v>
      </c>
      <c r="H40" s="26">
        <f>G40+D40</f>
        <v>18288.300000000003</v>
      </c>
    </row>
    <row r="41" spans="1:8" ht="11.25" customHeight="1">
      <c r="A41" s="16"/>
      <c r="B41" s="10"/>
      <c r="C41" s="10"/>
      <c r="D41" s="10"/>
      <c r="E41" s="10"/>
      <c r="F41" s="10"/>
      <c r="G41" s="10"/>
      <c r="H41" s="12"/>
    </row>
    <row r="43" ht="12" customHeight="1">
      <c r="A43" s="58" t="s">
        <v>43</v>
      </c>
    </row>
    <row r="44" ht="12" customHeight="1">
      <c r="A44" s="58"/>
    </row>
    <row r="45" ht="12" customHeight="1">
      <c r="A45" s="58"/>
    </row>
    <row r="50" s="17" customFormat="1" ht="12" customHeight="1">
      <c r="A50" s="30"/>
    </row>
    <row r="83" s="17" customFormat="1" ht="12" customHeight="1">
      <c r="A83" s="30"/>
    </row>
    <row r="102" s="17" customFormat="1" ht="12" customHeight="1">
      <c r="A102" s="30"/>
    </row>
    <row r="133" s="17" customFormat="1" ht="12" customHeight="1">
      <c r="A133" s="30"/>
    </row>
    <row r="167" s="17" customFormat="1" ht="12" customHeight="1">
      <c r="A167" s="30"/>
    </row>
    <row r="200" s="17" customFormat="1" ht="12" customHeight="1">
      <c r="A200" s="30"/>
    </row>
    <row r="212" s="17" customFormat="1" ht="12" customHeight="1">
      <c r="A212" s="30"/>
    </row>
    <row r="221" s="17" customFormat="1" ht="12" customHeight="1">
      <c r="A221" s="30"/>
    </row>
  </sheetData>
  <printOptions/>
  <pageMargins left="0.25" right="0.25" top="1" bottom="0.75" header="0.5" footer="0.25"/>
  <pageSetup fitToHeight="1" fitToWidth="1" horizontalDpi="300" verticalDpi="300" orientation="landscape" scale="97" r:id="rId1"/>
  <headerFooter alignWithMargins="0">
    <oddHeader>&amp;CThe University of Alabama in Huntsville
Unit Academic Reports 
</oddHeader>
    <oddFooter xml:space="preserve">&amp;L&amp;8Office of Institutional Research
&amp;D (np)
&amp;F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R208"/>
  <sheetViews>
    <sheetView workbookViewId="0" topLeftCell="A1">
      <selection activeCell="A2" sqref="A2"/>
    </sheetView>
  </sheetViews>
  <sheetFormatPr defaultColWidth="9.140625" defaultRowHeight="11.25" customHeight="1"/>
  <cols>
    <col min="1" max="1" width="20.7109375" style="2" customWidth="1"/>
    <col min="2" max="17" width="7.28125" style="2" customWidth="1"/>
    <col min="18" max="16384" width="9.140625" style="2" customWidth="1"/>
  </cols>
  <sheetData>
    <row r="1" ht="11.25" customHeight="1">
      <c r="A1" s="66" t="s">
        <v>35</v>
      </c>
    </row>
    <row r="2" ht="9.75" customHeight="1">
      <c r="A2" s="1"/>
    </row>
    <row r="3" spans="1:18" s="28" customFormat="1" ht="11.25" customHeight="1">
      <c r="A3" s="29"/>
      <c r="B3" s="47" t="s">
        <v>0</v>
      </c>
      <c r="C3" s="48"/>
      <c r="D3" s="47" t="s">
        <v>1</v>
      </c>
      <c r="E3" s="48"/>
      <c r="F3" s="47" t="s">
        <v>2</v>
      </c>
      <c r="G3" s="48"/>
      <c r="H3" s="47" t="s">
        <v>3</v>
      </c>
      <c r="I3" s="48"/>
      <c r="J3" s="47" t="s">
        <v>4</v>
      </c>
      <c r="K3" s="48"/>
      <c r="L3" s="117" t="s">
        <v>5</v>
      </c>
      <c r="M3" s="119"/>
      <c r="N3" s="77" t="s">
        <v>37</v>
      </c>
      <c r="O3" s="77"/>
      <c r="P3" s="47" t="s">
        <v>6</v>
      </c>
      <c r="Q3" s="48"/>
      <c r="R3" s="37" t="s">
        <v>7</v>
      </c>
    </row>
    <row r="4" spans="1:18" s="28" customFormat="1" ht="11.25" customHeight="1">
      <c r="A4" s="6" t="s">
        <v>47</v>
      </c>
      <c r="B4" s="38" t="s">
        <v>8</v>
      </c>
      <c r="C4" s="39" t="s">
        <v>9</v>
      </c>
      <c r="D4" s="38" t="s">
        <v>8</v>
      </c>
      <c r="E4" s="39" t="s">
        <v>9</v>
      </c>
      <c r="F4" s="38" t="s">
        <v>8</v>
      </c>
      <c r="G4" s="39" t="s">
        <v>9</v>
      </c>
      <c r="H4" s="38" t="s">
        <v>8</v>
      </c>
      <c r="I4" s="39" t="s">
        <v>9</v>
      </c>
      <c r="J4" s="38" t="s">
        <v>8</v>
      </c>
      <c r="K4" s="39" t="s">
        <v>9</v>
      </c>
      <c r="L4" s="38" t="s">
        <v>8</v>
      </c>
      <c r="M4" s="39" t="s">
        <v>9</v>
      </c>
      <c r="N4" s="38" t="s">
        <v>8</v>
      </c>
      <c r="O4" s="39" t="s">
        <v>9</v>
      </c>
      <c r="P4" s="38" t="s">
        <v>8</v>
      </c>
      <c r="Q4" s="39" t="s">
        <v>9</v>
      </c>
      <c r="R4" s="40" t="s">
        <v>6</v>
      </c>
    </row>
    <row r="5" spans="1:18" ht="9.75" customHeight="1">
      <c r="A5"/>
      <c r="B5" s="3"/>
      <c r="C5" s="4"/>
      <c r="D5" s="3"/>
      <c r="E5" s="4"/>
      <c r="F5" s="3"/>
      <c r="G5" s="4"/>
      <c r="H5" s="3"/>
      <c r="I5" s="4"/>
      <c r="J5" s="3"/>
      <c r="K5" s="4"/>
      <c r="L5" s="3"/>
      <c r="M5" s="4"/>
      <c r="N5" s="79"/>
      <c r="O5" s="79"/>
      <c r="P5" s="3"/>
      <c r="Q5" s="4"/>
      <c r="R5" s="9"/>
    </row>
    <row r="6" spans="1:18" ht="11.25" customHeight="1">
      <c r="A6" s="16" t="s">
        <v>39</v>
      </c>
      <c r="B6" s="49">
        <v>45</v>
      </c>
      <c r="C6" s="50">
        <v>11</v>
      </c>
      <c r="D6" s="49">
        <v>6</v>
      </c>
      <c r="E6" s="50">
        <v>3</v>
      </c>
      <c r="F6" s="49">
        <v>0</v>
      </c>
      <c r="G6" s="50">
        <v>0</v>
      </c>
      <c r="H6" s="49">
        <v>1</v>
      </c>
      <c r="I6" s="50">
        <v>0</v>
      </c>
      <c r="J6" s="49">
        <v>1</v>
      </c>
      <c r="K6" s="50">
        <v>0</v>
      </c>
      <c r="L6" s="49">
        <v>1</v>
      </c>
      <c r="M6" s="50">
        <v>0</v>
      </c>
      <c r="N6" s="52">
        <v>0</v>
      </c>
      <c r="O6" s="52">
        <v>0</v>
      </c>
      <c r="P6" s="49">
        <f aca="true" t="shared" si="0" ref="P6:Q10">L6+J6+H6+F6+D6+B6+N6</f>
        <v>54</v>
      </c>
      <c r="Q6" s="50">
        <f t="shared" si="0"/>
        <v>14</v>
      </c>
      <c r="R6" s="51">
        <f>Q6+P6</f>
        <v>68</v>
      </c>
    </row>
    <row r="7" spans="1:18" ht="11.25" customHeight="1">
      <c r="A7" s="16" t="s">
        <v>42</v>
      </c>
      <c r="B7" s="49">
        <v>63</v>
      </c>
      <c r="C7" s="50">
        <v>7</v>
      </c>
      <c r="D7" s="49">
        <v>0</v>
      </c>
      <c r="E7" s="50">
        <v>0</v>
      </c>
      <c r="F7" s="49">
        <v>2</v>
      </c>
      <c r="G7" s="50">
        <v>0</v>
      </c>
      <c r="H7" s="49">
        <v>0</v>
      </c>
      <c r="I7" s="50">
        <v>1</v>
      </c>
      <c r="J7" s="49">
        <v>0</v>
      </c>
      <c r="K7" s="50">
        <v>0</v>
      </c>
      <c r="L7" s="49">
        <v>1</v>
      </c>
      <c r="M7" s="50">
        <v>1</v>
      </c>
      <c r="N7" s="52">
        <v>0</v>
      </c>
      <c r="O7" s="52">
        <v>0</v>
      </c>
      <c r="P7" s="49">
        <f t="shared" si="0"/>
        <v>66</v>
      </c>
      <c r="Q7" s="50">
        <f t="shared" si="0"/>
        <v>9</v>
      </c>
      <c r="R7" s="51">
        <f>Q7+P7</f>
        <v>75</v>
      </c>
    </row>
    <row r="8" spans="1:18" ht="11.25" customHeight="1">
      <c r="A8" s="16" t="s">
        <v>44</v>
      </c>
      <c r="B8" s="49">
        <v>57</v>
      </c>
      <c r="C8" s="50">
        <v>8</v>
      </c>
      <c r="D8" s="49">
        <v>2</v>
      </c>
      <c r="E8" s="50">
        <v>2</v>
      </c>
      <c r="F8" s="49">
        <v>1</v>
      </c>
      <c r="G8" s="50">
        <v>1</v>
      </c>
      <c r="H8" s="49">
        <v>1</v>
      </c>
      <c r="I8" s="50">
        <v>0</v>
      </c>
      <c r="J8" s="49">
        <v>1</v>
      </c>
      <c r="K8" s="50">
        <v>0</v>
      </c>
      <c r="L8" s="49">
        <v>6</v>
      </c>
      <c r="M8" s="50">
        <v>0</v>
      </c>
      <c r="N8" s="52">
        <v>3</v>
      </c>
      <c r="O8" s="52">
        <v>0</v>
      </c>
      <c r="P8" s="49">
        <f t="shared" si="0"/>
        <v>71</v>
      </c>
      <c r="Q8" s="50">
        <f t="shared" si="0"/>
        <v>11</v>
      </c>
      <c r="R8" s="51">
        <f>Q8+P8</f>
        <v>82</v>
      </c>
    </row>
    <row r="9" spans="1:18" ht="11.25" customHeight="1">
      <c r="A9" s="16" t="s">
        <v>45</v>
      </c>
      <c r="B9" s="49">
        <v>70</v>
      </c>
      <c r="C9" s="50">
        <v>13</v>
      </c>
      <c r="D9" s="49">
        <v>4</v>
      </c>
      <c r="E9" s="50">
        <v>1</v>
      </c>
      <c r="F9" s="49">
        <v>1</v>
      </c>
      <c r="G9" s="50">
        <v>0</v>
      </c>
      <c r="H9" s="49">
        <v>2</v>
      </c>
      <c r="I9" s="50">
        <v>0</v>
      </c>
      <c r="J9" s="49">
        <v>1</v>
      </c>
      <c r="K9" s="50">
        <v>1</v>
      </c>
      <c r="L9" s="49">
        <v>7</v>
      </c>
      <c r="M9" s="50">
        <v>1</v>
      </c>
      <c r="N9" s="52">
        <v>0</v>
      </c>
      <c r="O9" s="52">
        <v>0</v>
      </c>
      <c r="P9" s="49">
        <f t="shared" si="0"/>
        <v>85</v>
      </c>
      <c r="Q9" s="50">
        <f t="shared" si="0"/>
        <v>16</v>
      </c>
      <c r="R9" s="51">
        <f>Q9+P9</f>
        <v>101</v>
      </c>
    </row>
    <row r="10" spans="1:18" ht="11.25" customHeight="1">
      <c r="A10" s="16" t="s">
        <v>50</v>
      </c>
      <c r="B10" s="49">
        <v>78</v>
      </c>
      <c r="C10" s="50">
        <v>16</v>
      </c>
      <c r="D10" s="49">
        <v>2</v>
      </c>
      <c r="E10" s="50">
        <v>0</v>
      </c>
      <c r="F10" s="49">
        <v>2</v>
      </c>
      <c r="G10" s="50">
        <v>0</v>
      </c>
      <c r="H10" s="49">
        <v>3</v>
      </c>
      <c r="I10" s="50">
        <v>0</v>
      </c>
      <c r="J10" s="49">
        <v>1</v>
      </c>
      <c r="K10" s="50">
        <v>0</v>
      </c>
      <c r="L10" s="49">
        <v>9</v>
      </c>
      <c r="M10" s="50">
        <v>0</v>
      </c>
      <c r="N10" s="52">
        <v>0</v>
      </c>
      <c r="O10" s="52">
        <v>0</v>
      </c>
      <c r="P10" s="49">
        <f t="shared" si="0"/>
        <v>95</v>
      </c>
      <c r="Q10" s="50">
        <f t="shared" si="0"/>
        <v>16</v>
      </c>
      <c r="R10" s="51">
        <f>Q10+P10</f>
        <v>111</v>
      </c>
    </row>
    <row r="11" spans="2:18" ht="9.75" customHeight="1">
      <c r="B11" s="10"/>
      <c r="C11" s="11"/>
      <c r="D11" s="10"/>
      <c r="E11" s="11"/>
      <c r="F11" s="10"/>
      <c r="G11" s="11"/>
      <c r="H11" s="10"/>
      <c r="I11" s="11"/>
      <c r="J11" s="10"/>
      <c r="K11" s="11"/>
      <c r="L11" s="10"/>
      <c r="M11" s="11"/>
      <c r="N11" s="20"/>
      <c r="O11" s="20"/>
      <c r="P11" s="10"/>
      <c r="Q11" s="11"/>
      <c r="R11" s="12"/>
    </row>
    <row r="12" ht="9.75" customHeight="1"/>
    <row r="13" spans="1:18" s="28" customFormat="1" ht="11.25" customHeight="1">
      <c r="A13" s="29"/>
      <c r="B13" s="47" t="s">
        <v>0</v>
      </c>
      <c r="C13" s="48"/>
      <c r="D13" s="47" t="s">
        <v>1</v>
      </c>
      <c r="E13" s="48"/>
      <c r="F13" s="47" t="s">
        <v>2</v>
      </c>
      <c r="G13" s="48"/>
      <c r="H13" s="47" t="s">
        <v>3</v>
      </c>
      <c r="I13" s="48"/>
      <c r="J13" s="47" t="s">
        <v>4</v>
      </c>
      <c r="K13" s="48"/>
      <c r="L13" s="117" t="s">
        <v>5</v>
      </c>
      <c r="M13" s="119"/>
      <c r="N13" s="77" t="s">
        <v>37</v>
      </c>
      <c r="O13" s="77"/>
      <c r="P13" s="47" t="s">
        <v>6</v>
      </c>
      <c r="Q13" s="48"/>
      <c r="R13" s="37" t="s">
        <v>7</v>
      </c>
    </row>
    <row r="14" spans="1:18" s="28" customFormat="1" ht="11.25" customHeight="1">
      <c r="A14" s="59" t="s">
        <v>46</v>
      </c>
      <c r="B14" s="38" t="s">
        <v>8</v>
      </c>
      <c r="C14" s="39" t="s">
        <v>9</v>
      </c>
      <c r="D14" s="38" t="s">
        <v>8</v>
      </c>
      <c r="E14" s="39" t="s">
        <v>9</v>
      </c>
      <c r="F14" s="38" t="s">
        <v>8</v>
      </c>
      <c r="G14" s="39" t="s">
        <v>9</v>
      </c>
      <c r="H14" s="38" t="s">
        <v>8</v>
      </c>
      <c r="I14" s="39" t="s">
        <v>9</v>
      </c>
      <c r="J14" s="38" t="s">
        <v>8</v>
      </c>
      <c r="K14" s="39" t="s">
        <v>9</v>
      </c>
      <c r="L14" s="38" t="s">
        <v>8</v>
      </c>
      <c r="M14" s="39" t="s">
        <v>9</v>
      </c>
      <c r="N14" s="38" t="s">
        <v>8</v>
      </c>
      <c r="O14" s="39" t="s">
        <v>9</v>
      </c>
      <c r="P14" s="38" t="s">
        <v>8</v>
      </c>
      <c r="Q14" s="39" t="s">
        <v>9</v>
      </c>
      <c r="R14" s="40" t="s">
        <v>6</v>
      </c>
    </row>
    <row r="15" spans="1:18" ht="9.75" customHeight="1">
      <c r="A15"/>
      <c r="B15" s="3"/>
      <c r="C15" s="4"/>
      <c r="D15" s="3"/>
      <c r="E15" s="4"/>
      <c r="F15" s="3"/>
      <c r="G15" s="4"/>
      <c r="H15" s="3"/>
      <c r="I15" s="4"/>
      <c r="J15" s="3"/>
      <c r="K15" s="4"/>
      <c r="L15" s="3"/>
      <c r="M15" s="4"/>
      <c r="N15" s="79"/>
      <c r="O15" s="79"/>
      <c r="P15" s="3"/>
      <c r="Q15" s="4"/>
      <c r="R15" s="9"/>
    </row>
    <row r="16" spans="1:18" ht="11.25" customHeight="1">
      <c r="A16" s="16" t="s">
        <v>39</v>
      </c>
      <c r="B16" s="49">
        <v>0</v>
      </c>
      <c r="C16" s="50">
        <v>2</v>
      </c>
      <c r="D16" s="49">
        <v>1</v>
      </c>
      <c r="E16" s="50">
        <v>0</v>
      </c>
      <c r="F16" s="49">
        <v>0</v>
      </c>
      <c r="G16" s="50">
        <v>0</v>
      </c>
      <c r="H16" s="49">
        <v>0</v>
      </c>
      <c r="I16" s="50">
        <v>0</v>
      </c>
      <c r="J16" s="49">
        <v>0</v>
      </c>
      <c r="K16" s="50">
        <v>0</v>
      </c>
      <c r="L16" s="49">
        <v>2</v>
      </c>
      <c r="M16" s="50">
        <v>0</v>
      </c>
      <c r="N16" s="52">
        <v>0</v>
      </c>
      <c r="O16" s="52">
        <v>0</v>
      </c>
      <c r="P16" s="49">
        <f aca="true" t="shared" si="1" ref="P16:Q20">L16+J16+H16+F16+D16+B16+N16</f>
        <v>3</v>
      </c>
      <c r="Q16" s="50">
        <f t="shared" si="1"/>
        <v>2</v>
      </c>
      <c r="R16" s="51">
        <f>Q16+P16</f>
        <v>5</v>
      </c>
    </row>
    <row r="17" spans="1:18" ht="11.25" customHeight="1">
      <c r="A17" s="16" t="s">
        <v>42</v>
      </c>
      <c r="B17" s="49">
        <v>6</v>
      </c>
      <c r="C17" s="50">
        <v>0</v>
      </c>
      <c r="D17" s="49">
        <v>2</v>
      </c>
      <c r="E17" s="50">
        <v>0</v>
      </c>
      <c r="F17" s="49">
        <v>0</v>
      </c>
      <c r="G17" s="50">
        <v>0</v>
      </c>
      <c r="H17" s="49">
        <v>0</v>
      </c>
      <c r="I17" s="50">
        <v>1</v>
      </c>
      <c r="J17" s="49">
        <v>0</v>
      </c>
      <c r="K17" s="50">
        <v>0</v>
      </c>
      <c r="L17" s="49">
        <v>4</v>
      </c>
      <c r="M17" s="50">
        <v>1</v>
      </c>
      <c r="N17" s="52">
        <v>0</v>
      </c>
      <c r="O17" s="52">
        <v>0</v>
      </c>
      <c r="P17" s="49">
        <f t="shared" si="1"/>
        <v>12</v>
      </c>
      <c r="Q17" s="50">
        <f t="shared" si="1"/>
        <v>2</v>
      </c>
      <c r="R17" s="51">
        <f>Q17+P17</f>
        <v>14</v>
      </c>
    </row>
    <row r="18" spans="1:18" ht="11.25" customHeight="1">
      <c r="A18" s="16" t="s">
        <v>44</v>
      </c>
      <c r="B18" s="49">
        <v>2</v>
      </c>
      <c r="C18" s="50">
        <v>1</v>
      </c>
      <c r="D18" s="49">
        <v>1</v>
      </c>
      <c r="E18" s="50">
        <v>0</v>
      </c>
      <c r="F18" s="49">
        <v>0</v>
      </c>
      <c r="G18" s="50">
        <v>0</v>
      </c>
      <c r="H18" s="49">
        <v>0</v>
      </c>
      <c r="I18" s="50">
        <v>0</v>
      </c>
      <c r="J18" s="49">
        <v>0</v>
      </c>
      <c r="K18" s="50">
        <v>0</v>
      </c>
      <c r="L18" s="49">
        <v>3</v>
      </c>
      <c r="M18" s="50">
        <v>0</v>
      </c>
      <c r="N18" s="52">
        <v>0</v>
      </c>
      <c r="O18" s="52">
        <v>0</v>
      </c>
      <c r="P18" s="49">
        <f t="shared" si="1"/>
        <v>6</v>
      </c>
      <c r="Q18" s="50">
        <f t="shared" si="1"/>
        <v>1</v>
      </c>
      <c r="R18" s="51">
        <f>Q18+P18</f>
        <v>7</v>
      </c>
    </row>
    <row r="19" spans="1:18" ht="11.25" customHeight="1">
      <c r="A19" s="16" t="s">
        <v>45</v>
      </c>
      <c r="B19" s="49">
        <v>7</v>
      </c>
      <c r="C19" s="50">
        <v>0</v>
      </c>
      <c r="D19" s="49">
        <v>0</v>
      </c>
      <c r="E19" s="50">
        <v>0</v>
      </c>
      <c r="F19" s="49">
        <v>0</v>
      </c>
      <c r="G19" s="50">
        <v>0</v>
      </c>
      <c r="H19" s="49">
        <v>0</v>
      </c>
      <c r="I19" s="50">
        <v>0</v>
      </c>
      <c r="J19" s="49">
        <v>0</v>
      </c>
      <c r="K19" s="50">
        <v>0</v>
      </c>
      <c r="L19" s="49">
        <v>4</v>
      </c>
      <c r="M19" s="50">
        <v>0</v>
      </c>
      <c r="N19" s="52">
        <v>0</v>
      </c>
      <c r="O19" s="52">
        <v>0</v>
      </c>
      <c r="P19" s="49">
        <f t="shared" si="1"/>
        <v>11</v>
      </c>
      <c r="Q19" s="50">
        <f t="shared" si="1"/>
        <v>0</v>
      </c>
      <c r="R19" s="51">
        <f>Q19+P19</f>
        <v>11</v>
      </c>
    </row>
    <row r="20" spans="1:18" ht="11.25" customHeight="1">
      <c r="A20" s="16" t="s">
        <v>50</v>
      </c>
      <c r="B20" s="49">
        <v>5</v>
      </c>
      <c r="C20" s="50">
        <v>0</v>
      </c>
      <c r="D20" s="49">
        <v>0</v>
      </c>
      <c r="E20" s="50">
        <v>0</v>
      </c>
      <c r="F20" s="49">
        <v>0</v>
      </c>
      <c r="G20" s="50">
        <v>0</v>
      </c>
      <c r="H20" s="49">
        <v>0</v>
      </c>
      <c r="I20" s="50">
        <v>0</v>
      </c>
      <c r="J20" s="49">
        <v>0</v>
      </c>
      <c r="K20" s="50">
        <v>0</v>
      </c>
      <c r="L20" s="49">
        <v>6</v>
      </c>
      <c r="M20" s="50">
        <v>0</v>
      </c>
      <c r="N20" s="52">
        <v>0</v>
      </c>
      <c r="O20" s="52">
        <v>0</v>
      </c>
      <c r="P20" s="49">
        <f t="shared" si="1"/>
        <v>11</v>
      </c>
      <c r="Q20" s="50">
        <f t="shared" si="1"/>
        <v>0</v>
      </c>
      <c r="R20" s="51">
        <f>Q20+P20</f>
        <v>11</v>
      </c>
    </row>
    <row r="21" spans="2:18" ht="9.75" customHeight="1">
      <c r="B21" s="10"/>
      <c r="C21" s="11"/>
      <c r="D21" s="10"/>
      <c r="E21" s="11"/>
      <c r="F21" s="10"/>
      <c r="G21" s="11"/>
      <c r="H21" s="10"/>
      <c r="I21" s="11"/>
      <c r="J21" s="10"/>
      <c r="K21" s="11"/>
      <c r="L21" s="10"/>
      <c r="M21" s="11"/>
      <c r="N21" s="20"/>
      <c r="O21" s="20"/>
      <c r="P21" s="10"/>
      <c r="Q21" s="11"/>
      <c r="R21" s="12"/>
    </row>
    <row r="22" ht="9.75" customHeight="1"/>
    <row r="23" spans="1:18" s="28" customFormat="1" ht="11.25" customHeight="1">
      <c r="A23" s="29"/>
      <c r="B23" s="47" t="s">
        <v>0</v>
      </c>
      <c r="C23" s="48"/>
      <c r="D23" s="47" t="s">
        <v>1</v>
      </c>
      <c r="E23" s="48"/>
      <c r="F23" s="47" t="s">
        <v>2</v>
      </c>
      <c r="G23" s="48"/>
      <c r="H23" s="47" t="s">
        <v>3</v>
      </c>
      <c r="I23" s="48"/>
      <c r="J23" s="47" t="s">
        <v>4</v>
      </c>
      <c r="K23" s="48"/>
      <c r="L23" s="117" t="s">
        <v>5</v>
      </c>
      <c r="M23" s="119"/>
      <c r="N23" s="77" t="s">
        <v>37</v>
      </c>
      <c r="O23" s="77"/>
      <c r="P23" s="47" t="s">
        <v>6</v>
      </c>
      <c r="Q23" s="48"/>
      <c r="R23" s="37" t="s">
        <v>7</v>
      </c>
    </row>
    <row r="24" spans="1:18" s="28" customFormat="1" ht="11.25" customHeight="1">
      <c r="A24" s="6" t="s">
        <v>48</v>
      </c>
      <c r="B24" s="38" t="s">
        <v>8</v>
      </c>
      <c r="C24" s="39" t="s">
        <v>9</v>
      </c>
      <c r="D24" s="38" t="s">
        <v>8</v>
      </c>
      <c r="E24" s="39" t="s">
        <v>9</v>
      </c>
      <c r="F24" s="38" t="s">
        <v>8</v>
      </c>
      <c r="G24" s="39" t="s">
        <v>9</v>
      </c>
      <c r="H24" s="38" t="s">
        <v>8</v>
      </c>
      <c r="I24" s="39" t="s">
        <v>9</v>
      </c>
      <c r="J24" s="38" t="s">
        <v>8</v>
      </c>
      <c r="K24" s="39" t="s">
        <v>9</v>
      </c>
      <c r="L24" s="38" t="s">
        <v>8</v>
      </c>
      <c r="M24" s="39" t="s">
        <v>9</v>
      </c>
      <c r="N24" s="38" t="s">
        <v>8</v>
      </c>
      <c r="O24" s="39" t="s">
        <v>9</v>
      </c>
      <c r="P24" s="38" t="s">
        <v>8</v>
      </c>
      <c r="Q24" s="39" t="s">
        <v>9</v>
      </c>
      <c r="R24" s="40" t="s">
        <v>6</v>
      </c>
    </row>
    <row r="25" spans="1:18" ht="9.75" customHeight="1">
      <c r="A25"/>
      <c r="B25" s="3"/>
      <c r="C25" s="4"/>
      <c r="D25" s="3"/>
      <c r="E25" s="4"/>
      <c r="F25" s="3"/>
      <c r="G25" s="4"/>
      <c r="H25" s="3"/>
      <c r="I25" s="4"/>
      <c r="J25" s="3"/>
      <c r="K25" s="4"/>
      <c r="L25" s="3"/>
      <c r="M25" s="4"/>
      <c r="N25" s="79"/>
      <c r="O25" s="79"/>
      <c r="P25" s="3"/>
      <c r="Q25" s="4"/>
      <c r="R25" s="9"/>
    </row>
    <row r="26" spans="1:18" ht="11.25" customHeight="1">
      <c r="A26" s="16" t="s">
        <v>39</v>
      </c>
      <c r="B26" s="49">
        <v>0</v>
      </c>
      <c r="C26" s="50">
        <v>0</v>
      </c>
      <c r="D26" s="49">
        <v>0</v>
      </c>
      <c r="E26" s="50">
        <v>0</v>
      </c>
      <c r="F26" s="49">
        <v>0</v>
      </c>
      <c r="G26" s="50">
        <v>0</v>
      </c>
      <c r="H26" s="49">
        <v>0</v>
      </c>
      <c r="I26" s="50">
        <v>0</v>
      </c>
      <c r="J26" s="49">
        <v>0</v>
      </c>
      <c r="K26" s="50">
        <v>0</v>
      </c>
      <c r="L26" s="49">
        <v>1</v>
      </c>
      <c r="M26" s="50">
        <v>0</v>
      </c>
      <c r="N26" s="52">
        <v>0</v>
      </c>
      <c r="O26" s="52">
        <v>0</v>
      </c>
      <c r="P26" s="49">
        <f aca="true" t="shared" si="2" ref="P26:Q30">L26+J26+H26+F26+D26+B26+N26</f>
        <v>1</v>
      </c>
      <c r="Q26" s="50">
        <f t="shared" si="2"/>
        <v>0</v>
      </c>
      <c r="R26" s="51">
        <f>Q26+P26</f>
        <v>1</v>
      </c>
    </row>
    <row r="27" spans="1:18" ht="11.25" customHeight="1">
      <c r="A27" s="16" t="s">
        <v>42</v>
      </c>
      <c r="B27" s="49">
        <v>1</v>
      </c>
      <c r="C27" s="50">
        <v>0</v>
      </c>
      <c r="D27" s="49">
        <v>0</v>
      </c>
      <c r="E27" s="50">
        <v>0</v>
      </c>
      <c r="F27" s="49">
        <v>0</v>
      </c>
      <c r="G27" s="50">
        <v>0</v>
      </c>
      <c r="H27" s="49">
        <v>0</v>
      </c>
      <c r="I27" s="50">
        <v>0</v>
      </c>
      <c r="J27" s="49">
        <v>0</v>
      </c>
      <c r="K27" s="50">
        <v>0</v>
      </c>
      <c r="L27" s="49">
        <v>1</v>
      </c>
      <c r="M27" s="50">
        <v>0</v>
      </c>
      <c r="N27" s="52">
        <v>0</v>
      </c>
      <c r="O27" s="52">
        <v>0</v>
      </c>
      <c r="P27" s="49">
        <f t="shared" si="2"/>
        <v>2</v>
      </c>
      <c r="Q27" s="50">
        <f t="shared" si="2"/>
        <v>0</v>
      </c>
      <c r="R27" s="51">
        <f>Q27+P27</f>
        <v>2</v>
      </c>
    </row>
    <row r="28" spans="1:18" ht="11.25" customHeight="1">
      <c r="A28" s="16" t="s">
        <v>44</v>
      </c>
      <c r="B28" s="49">
        <v>6</v>
      </c>
      <c r="C28" s="50">
        <v>0</v>
      </c>
      <c r="D28" s="49">
        <v>0</v>
      </c>
      <c r="E28" s="50">
        <v>0</v>
      </c>
      <c r="F28" s="49">
        <v>0</v>
      </c>
      <c r="G28" s="50">
        <v>0</v>
      </c>
      <c r="H28" s="49">
        <v>0</v>
      </c>
      <c r="I28" s="50">
        <v>0</v>
      </c>
      <c r="J28" s="49">
        <v>0</v>
      </c>
      <c r="K28" s="50">
        <v>0</v>
      </c>
      <c r="L28" s="49">
        <v>0</v>
      </c>
      <c r="M28" s="50">
        <v>0</v>
      </c>
      <c r="N28" s="52">
        <v>0</v>
      </c>
      <c r="O28" s="52">
        <v>0</v>
      </c>
      <c r="P28" s="49">
        <f t="shared" si="2"/>
        <v>6</v>
      </c>
      <c r="Q28" s="50">
        <f t="shared" si="2"/>
        <v>0</v>
      </c>
      <c r="R28" s="51">
        <f>Q28+P28</f>
        <v>6</v>
      </c>
    </row>
    <row r="29" spans="1:18" ht="11.25" customHeight="1">
      <c r="A29" s="16" t="s">
        <v>45</v>
      </c>
      <c r="B29" s="49">
        <v>4</v>
      </c>
      <c r="C29" s="50">
        <v>0</v>
      </c>
      <c r="D29" s="49">
        <v>0</v>
      </c>
      <c r="E29" s="50">
        <v>0</v>
      </c>
      <c r="F29" s="49">
        <v>0</v>
      </c>
      <c r="G29" s="50">
        <v>0</v>
      </c>
      <c r="H29" s="49">
        <v>0</v>
      </c>
      <c r="I29" s="50">
        <v>0</v>
      </c>
      <c r="J29" s="49">
        <v>0</v>
      </c>
      <c r="K29" s="50">
        <v>0</v>
      </c>
      <c r="L29" s="49">
        <v>0</v>
      </c>
      <c r="M29" s="50">
        <v>0</v>
      </c>
      <c r="N29" s="52">
        <v>0</v>
      </c>
      <c r="O29" s="52">
        <v>0</v>
      </c>
      <c r="P29" s="49">
        <f t="shared" si="2"/>
        <v>4</v>
      </c>
      <c r="Q29" s="50">
        <f t="shared" si="2"/>
        <v>0</v>
      </c>
      <c r="R29" s="51">
        <f>Q29+P29</f>
        <v>4</v>
      </c>
    </row>
    <row r="30" spans="1:18" ht="11.25" customHeight="1">
      <c r="A30" s="16" t="s">
        <v>50</v>
      </c>
      <c r="B30" s="49">
        <v>1</v>
      </c>
      <c r="C30" s="50">
        <v>0</v>
      </c>
      <c r="D30" s="49">
        <v>0</v>
      </c>
      <c r="E30" s="50">
        <v>0</v>
      </c>
      <c r="F30" s="49">
        <v>0</v>
      </c>
      <c r="G30" s="50">
        <v>0</v>
      </c>
      <c r="H30" s="49">
        <v>0</v>
      </c>
      <c r="I30" s="50">
        <v>0</v>
      </c>
      <c r="J30" s="49">
        <v>0</v>
      </c>
      <c r="K30" s="50">
        <v>0</v>
      </c>
      <c r="L30" s="49">
        <v>0</v>
      </c>
      <c r="M30" s="50">
        <v>0</v>
      </c>
      <c r="N30" s="52">
        <v>0</v>
      </c>
      <c r="O30" s="52">
        <v>0</v>
      </c>
      <c r="P30" s="49">
        <f t="shared" si="2"/>
        <v>1</v>
      </c>
      <c r="Q30" s="50">
        <f t="shared" si="2"/>
        <v>0</v>
      </c>
      <c r="R30" s="51">
        <f>Q30+P30</f>
        <v>1</v>
      </c>
    </row>
    <row r="31" spans="2:18" ht="9.75" customHeight="1">
      <c r="B31" s="10"/>
      <c r="C31" s="11"/>
      <c r="D31" s="10"/>
      <c r="E31" s="11"/>
      <c r="F31" s="10"/>
      <c r="G31" s="11"/>
      <c r="H31" s="10"/>
      <c r="I31" s="11"/>
      <c r="J31" s="10"/>
      <c r="K31" s="11"/>
      <c r="L31" s="10"/>
      <c r="M31" s="11"/>
      <c r="N31" s="20"/>
      <c r="O31" s="20"/>
      <c r="P31" s="10"/>
      <c r="Q31" s="11"/>
      <c r="R31" s="12"/>
    </row>
    <row r="32" ht="9.75" customHeight="1"/>
    <row r="33" ht="11.25" customHeight="1">
      <c r="A33" s="6" t="s">
        <v>10</v>
      </c>
    </row>
    <row r="34" spans="1:18" s="32" customFormat="1" ht="11.25" customHeight="1">
      <c r="A34" s="33" t="s">
        <v>11</v>
      </c>
      <c r="B34" s="47" t="s">
        <v>0</v>
      </c>
      <c r="C34" s="48"/>
      <c r="D34" s="47" t="s">
        <v>1</v>
      </c>
      <c r="E34" s="48"/>
      <c r="F34" s="47" t="s">
        <v>2</v>
      </c>
      <c r="G34" s="48"/>
      <c r="H34" s="47" t="s">
        <v>3</v>
      </c>
      <c r="I34" s="48"/>
      <c r="J34" s="47" t="s">
        <v>4</v>
      </c>
      <c r="K34" s="48"/>
      <c r="L34" s="117" t="s">
        <v>5</v>
      </c>
      <c r="M34" s="118"/>
      <c r="N34" s="47" t="s">
        <v>37</v>
      </c>
      <c r="O34" s="77"/>
      <c r="P34" s="47" t="s">
        <v>6</v>
      </c>
      <c r="Q34" s="48"/>
      <c r="R34" s="37" t="s">
        <v>7</v>
      </c>
    </row>
    <row r="35" spans="1:18" s="32" customFormat="1" ht="11.25" customHeight="1">
      <c r="A35" s="33" t="s">
        <v>12</v>
      </c>
      <c r="B35" s="42" t="s">
        <v>8</v>
      </c>
      <c r="C35" s="43" t="s">
        <v>9</v>
      </c>
      <c r="D35" s="42" t="s">
        <v>8</v>
      </c>
      <c r="E35" s="43" t="s">
        <v>9</v>
      </c>
      <c r="F35" s="42" t="s">
        <v>8</v>
      </c>
      <c r="G35" s="43" t="s">
        <v>9</v>
      </c>
      <c r="H35" s="42" t="s">
        <v>8</v>
      </c>
      <c r="I35" s="43" t="s">
        <v>9</v>
      </c>
      <c r="J35" s="42" t="s">
        <v>8</v>
      </c>
      <c r="K35" s="43" t="s">
        <v>9</v>
      </c>
      <c r="L35" s="42" t="s">
        <v>8</v>
      </c>
      <c r="M35" s="80" t="s">
        <v>9</v>
      </c>
      <c r="N35" s="38" t="s">
        <v>8</v>
      </c>
      <c r="O35" s="39" t="s">
        <v>9</v>
      </c>
      <c r="P35" s="42" t="s">
        <v>8</v>
      </c>
      <c r="Q35" s="43" t="s">
        <v>9</v>
      </c>
      <c r="R35" s="44" t="s">
        <v>6</v>
      </c>
    </row>
    <row r="36" spans="1:18" ht="9.75" customHeight="1">
      <c r="A36" s="6"/>
      <c r="B36" s="13"/>
      <c r="C36" s="14"/>
      <c r="D36" s="13"/>
      <c r="E36" s="14"/>
      <c r="F36" s="13"/>
      <c r="G36" s="14"/>
      <c r="H36" s="13"/>
      <c r="I36" s="14"/>
      <c r="J36" s="13"/>
      <c r="K36" s="14"/>
      <c r="L36" s="13"/>
      <c r="M36" s="81"/>
      <c r="N36" s="13"/>
      <c r="O36" s="81"/>
      <c r="P36" s="13"/>
      <c r="Q36" s="14"/>
      <c r="R36" s="15"/>
    </row>
    <row r="37" spans="1:18" s="17" customFormat="1" ht="11.25" customHeight="1">
      <c r="A37" s="16" t="s">
        <v>39</v>
      </c>
      <c r="B37" s="49">
        <v>353</v>
      </c>
      <c r="C37" s="52">
        <v>55</v>
      </c>
      <c r="D37" s="49">
        <v>24</v>
      </c>
      <c r="E37" s="52">
        <v>10</v>
      </c>
      <c r="F37" s="49">
        <v>8</v>
      </c>
      <c r="G37" s="52">
        <v>1</v>
      </c>
      <c r="H37" s="49">
        <v>6</v>
      </c>
      <c r="I37" s="52">
        <v>1</v>
      </c>
      <c r="J37" s="49">
        <v>6</v>
      </c>
      <c r="K37" s="52">
        <v>2</v>
      </c>
      <c r="L37" s="49">
        <v>25</v>
      </c>
      <c r="M37" s="52">
        <v>4</v>
      </c>
      <c r="N37" s="49">
        <v>6</v>
      </c>
      <c r="O37" s="52">
        <v>0</v>
      </c>
      <c r="P37" s="49">
        <f aca="true" t="shared" si="3" ref="P37:Q41">N37+L37+J37+H37+F37+D37+B37</f>
        <v>428</v>
      </c>
      <c r="Q37" s="50">
        <f t="shared" si="3"/>
        <v>73</v>
      </c>
      <c r="R37" s="51">
        <f>Q37+P37</f>
        <v>501</v>
      </c>
    </row>
    <row r="38" spans="1:18" s="17" customFormat="1" ht="11.25" customHeight="1">
      <c r="A38" s="16" t="s">
        <v>42</v>
      </c>
      <c r="B38" s="49">
        <v>369</v>
      </c>
      <c r="C38" s="52">
        <v>57</v>
      </c>
      <c r="D38" s="49">
        <v>20</v>
      </c>
      <c r="E38" s="52">
        <v>10</v>
      </c>
      <c r="F38" s="49">
        <v>6</v>
      </c>
      <c r="G38" s="52">
        <v>3</v>
      </c>
      <c r="H38" s="49">
        <v>8</v>
      </c>
      <c r="I38" s="52">
        <v>5</v>
      </c>
      <c r="J38" s="49">
        <v>8</v>
      </c>
      <c r="K38" s="52">
        <v>3</v>
      </c>
      <c r="L38" s="49">
        <v>34</v>
      </c>
      <c r="M38" s="52">
        <v>1</v>
      </c>
      <c r="N38" s="49">
        <v>5</v>
      </c>
      <c r="O38" s="52">
        <v>1</v>
      </c>
      <c r="P38" s="49">
        <f t="shared" si="3"/>
        <v>450</v>
      </c>
      <c r="Q38" s="50">
        <f t="shared" si="3"/>
        <v>80</v>
      </c>
      <c r="R38" s="51">
        <f>Q38+P38</f>
        <v>530</v>
      </c>
    </row>
    <row r="39" spans="1:18" s="17" customFormat="1" ht="11.25" customHeight="1">
      <c r="A39" s="16" t="s">
        <v>44</v>
      </c>
      <c r="B39" s="49">
        <v>392</v>
      </c>
      <c r="C39" s="52">
        <v>65</v>
      </c>
      <c r="D39" s="49">
        <v>23</v>
      </c>
      <c r="E39" s="52">
        <v>7</v>
      </c>
      <c r="F39" s="49">
        <v>13</v>
      </c>
      <c r="G39" s="52">
        <v>3</v>
      </c>
      <c r="H39" s="49">
        <v>10</v>
      </c>
      <c r="I39" s="52">
        <v>7</v>
      </c>
      <c r="J39" s="49">
        <v>8</v>
      </c>
      <c r="K39" s="52">
        <v>3</v>
      </c>
      <c r="L39" s="49">
        <v>35</v>
      </c>
      <c r="M39" s="52">
        <v>0</v>
      </c>
      <c r="N39" s="49">
        <v>5</v>
      </c>
      <c r="O39" s="52">
        <v>1</v>
      </c>
      <c r="P39" s="49">
        <f t="shared" si="3"/>
        <v>486</v>
      </c>
      <c r="Q39" s="50">
        <f t="shared" si="3"/>
        <v>86</v>
      </c>
      <c r="R39" s="51">
        <f>Q39+P39</f>
        <v>572</v>
      </c>
    </row>
    <row r="40" spans="1:18" s="17" customFormat="1" ht="11.25" customHeight="1">
      <c r="A40" s="16" t="s">
        <v>45</v>
      </c>
      <c r="B40" s="49">
        <v>469</v>
      </c>
      <c r="C40" s="52">
        <v>80</v>
      </c>
      <c r="D40" s="49">
        <v>27</v>
      </c>
      <c r="E40" s="52">
        <v>10</v>
      </c>
      <c r="F40" s="49">
        <v>12</v>
      </c>
      <c r="G40" s="52">
        <v>5</v>
      </c>
      <c r="H40" s="49">
        <v>13</v>
      </c>
      <c r="I40" s="52">
        <v>4</v>
      </c>
      <c r="J40" s="49">
        <v>8</v>
      </c>
      <c r="K40" s="52">
        <v>3</v>
      </c>
      <c r="L40" s="49">
        <v>30</v>
      </c>
      <c r="M40" s="52">
        <v>3</v>
      </c>
      <c r="N40" s="49">
        <v>6</v>
      </c>
      <c r="O40" s="52">
        <v>1</v>
      </c>
      <c r="P40" s="49">
        <f t="shared" si="3"/>
        <v>565</v>
      </c>
      <c r="Q40" s="52">
        <f t="shared" si="3"/>
        <v>106</v>
      </c>
      <c r="R40" s="51">
        <f>Q40+P40</f>
        <v>671</v>
      </c>
    </row>
    <row r="41" spans="1:18" s="17" customFormat="1" ht="11.25" customHeight="1">
      <c r="A41" s="16" t="s">
        <v>50</v>
      </c>
      <c r="B41" s="49">
        <v>518</v>
      </c>
      <c r="C41" s="52">
        <v>92</v>
      </c>
      <c r="D41" s="49">
        <v>24</v>
      </c>
      <c r="E41" s="52">
        <v>6</v>
      </c>
      <c r="F41" s="49">
        <v>15</v>
      </c>
      <c r="G41" s="52">
        <v>5</v>
      </c>
      <c r="H41" s="49">
        <v>18</v>
      </c>
      <c r="I41" s="52">
        <v>5</v>
      </c>
      <c r="J41" s="49">
        <v>9</v>
      </c>
      <c r="K41" s="52">
        <v>1</v>
      </c>
      <c r="L41" s="49">
        <v>18</v>
      </c>
      <c r="M41" s="52">
        <v>2</v>
      </c>
      <c r="N41" s="49">
        <v>10</v>
      </c>
      <c r="O41" s="52">
        <v>2</v>
      </c>
      <c r="P41" s="49">
        <f>N41+L41+J41+H41+F41+D41+B41</f>
        <v>612</v>
      </c>
      <c r="Q41" s="52">
        <f t="shared" si="3"/>
        <v>113</v>
      </c>
      <c r="R41" s="51">
        <f>Q41+P41</f>
        <v>725</v>
      </c>
    </row>
    <row r="42" spans="1:18" ht="9.75" customHeight="1">
      <c r="A42" s="6"/>
      <c r="B42" s="10"/>
      <c r="C42" s="20"/>
      <c r="D42" s="10"/>
      <c r="E42" s="20"/>
      <c r="F42" s="10"/>
      <c r="G42" s="20"/>
      <c r="H42" s="10"/>
      <c r="I42" s="20"/>
      <c r="J42" s="10"/>
      <c r="K42" s="20"/>
      <c r="L42" s="10"/>
      <c r="M42" s="20"/>
      <c r="N42" s="10"/>
      <c r="O42" s="20"/>
      <c r="P42" s="10"/>
      <c r="Q42" s="20"/>
      <c r="R42" s="12"/>
    </row>
    <row r="43" ht="9.75" customHeight="1"/>
    <row r="44" ht="11.25" customHeight="1">
      <c r="A44" s="6" t="s">
        <v>13</v>
      </c>
    </row>
    <row r="45" spans="1:18" s="32" customFormat="1" ht="11.25" customHeight="1">
      <c r="A45" s="33" t="s">
        <v>11</v>
      </c>
      <c r="B45" s="47" t="s">
        <v>0</v>
      </c>
      <c r="C45" s="48"/>
      <c r="D45" s="47" t="s">
        <v>1</v>
      </c>
      <c r="E45" s="48"/>
      <c r="F45" s="47" t="s">
        <v>2</v>
      </c>
      <c r="G45" s="48"/>
      <c r="H45" s="47" t="s">
        <v>3</v>
      </c>
      <c r="I45" s="48"/>
      <c r="J45" s="47" t="s">
        <v>4</v>
      </c>
      <c r="K45" s="48"/>
      <c r="L45" s="117" t="s">
        <v>5</v>
      </c>
      <c r="M45" s="118"/>
      <c r="N45" s="47" t="s">
        <v>37</v>
      </c>
      <c r="O45" s="77"/>
      <c r="P45" s="47" t="s">
        <v>6</v>
      </c>
      <c r="Q45" s="48"/>
      <c r="R45" s="37" t="s">
        <v>7</v>
      </c>
    </row>
    <row r="46" spans="1:18" s="32" customFormat="1" ht="11.25" customHeight="1">
      <c r="A46" s="33" t="s">
        <v>12</v>
      </c>
      <c r="B46" s="42" t="s">
        <v>8</v>
      </c>
      <c r="C46" s="43" t="s">
        <v>9</v>
      </c>
      <c r="D46" s="42" t="s">
        <v>8</v>
      </c>
      <c r="E46" s="43" t="s">
        <v>9</v>
      </c>
      <c r="F46" s="42" t="s">
        <v>8</v>
      </c>
      <c r="G46" s="43" t="s">
        <v>9</v>
      </c>
      <c r="H46" s="42" t="s">
        <v>8</v>
      </c>
      <c r="I46" s="43" t="s">
        <v>9</v>
      </c>
      <c r="J46" s="42" t="s">
        <v>8</v>
      </c>
      <c r="K46" s="43" t="s">
        <v>9</v>
      </c>
      <c r="L46" s="42" t="s">
        <v>8</v>
      </c>
      <c r="M46" s="80" t="s">
        <v>9</v>
      </c>
      <c r="N46" s="38" t="s">
        <v>8</v>
      </c>
      <c r="O46" s="39" t="s">
        <v>9</v>
      </c>
      <c r="P46" s="42" t="s">
        <v>8</v>
      </c>
      <c r="Q46" s="43" t="s">
        <v>9</v>
      </c>
      <c r="R46" s="44" t="s">
        <v>6</v>
      </c>
    </row>
    <row r="47" spans="1:18" ht="9.75" customHeight="1">
      <c r="A47" s="6"/>
      <c r="B47" s="13"/>
      <c r="C47" s="14"/>
      <c r="D47" s="13"/>
      <c r="E47" s="14"/>
      <c r="F47" s="13"/>
      <c r="G47" s="14"/>
      <c r="H47" s="13"/>
      <c r="I47" s="14"/>
      <c r="J47" s="13"/>
      <c r="K47" s="14"/>
      <c r="L47" s="13"/>
      <c r="M47" s="81"/>
      <c r="N47" s="13"/>
      <c r="O47" s="81"/>
      <c r="P47" s="13"/>
      <c r="Q47" s="14"/>
      <c r="R47" s="15"/>
    </row>
    <row r="48" spans="1:18" s="17" customFormat="1" ht="11.25" customHeight="1">
      <c r="A48" s="16" t="s">
        <v>39</v>
      </c>
      <c r="B48" s="49">
        <v>35</v>
      </c>
      <c r="C48" s="52">
        <v>4</v>
      </c>
      <c r="D48" s="49">
        <v>7</v>
      </c>
      <c r="E48" s="52">
        <v>0</v>
      </c>
      <c r="F48" s="49">
        <v>1</v>
      </c>
      <c r="G48" s="52">
        <v>0</v>
      </c>
      <c r="H48" s="49">
        <v>0</v>
      </c>
      <c r="I48" s="52">
        <v>1</v>
      </c>
      <c r="J48" s="49">
        <v>0</v>
      </c>
      <c r="K48" s="52">
        <v>0</v>
      </c>
      <c r="L48" s="49">
        <v>17</v>
      </c>
      <c r="M48" s="52">
        <v>1</v>
      </c>
      <c r="N48" s="49">
        <v>0</v>
      </c>
      <c r="O48" s="52">
        <v>0</v>
      </c>
      <c r="P48" s="49">
        <f aca="true" t="shared" si="4" ref="P48:Q52">N48+L48+J48+H48+F48+D48+B48</f>
        <v>60</v>
      </c>
      <c r="Q48" s="50">
        <f t="shared" si="4"/>
        <v>6</v>
      </c>
      <c r="R48" s="51">
        <f>Q48+P48</f>
        <v>66</v>
      </c>
    </row>
    <row r="49" spans="1:18" s="17" customFormat="1" ht="11.25" customHeight="1">
      <c r="A49" s="16" t="s">
        <v>42</v>
      </c>
      <c r="B49" s="49">
        <v>45</v>
      </c>
      <c r="C49" s="52">
        <v>4</v>
      </c>
      <c r="D49" s="49">
        <v>6</v>
      </c>
      <c r="E49" s="52">
        <v>0</v>
      </c>
      <c r="F49" s="49">
        <v>1</v>
      </c>
      <c r="G49" s="52">
        <v>0</v>
      </c>
      <c r="H49" s="49">
        <v>0</v>
      </c>
      <c r="I49" s="52">
        <v>2</v>
      </c>
      <c r="J49" s="49">
        <v>0</v>
      </c>
      <c r="K49" s="52">
        <v>0</v>
      </c>
      <c r="L49" s="49">
        <v>10</v>
      </c>
      <c r="M49" s="52">
        <v>1</v>
      </c>
      <c r="N49" s="49">
        <v>0</v>
      </c>
      <c r="O49" s="52">
        <v>0</v>
      </c>
      <c r="P49" s="49">
        <f t="shared" si="4"/>
        <v>62</v>
      </c>
      <c r="Q49" s="50">
        <f t="shared" si="4"/>
        <v>7</v>
      </c>
      <c r="R49" s="51">
        <f>Q49+P49</f>
        <v>69</v>
      </c>
    </row>
    <row r="50" spans="1:18" s="17" customFormat="1" ht="11.25" customHeight="1">
      <c r="A50" s="16" t="s">
        <v>44</v>
      </c>
      <c r="B50" s="49">
        <v>49</v>
      </c>
      <c r="C50" s="52">
        <v>2</v>
      </c>
      <c r="D50" s="49">
        <v>3</v>
      </c>
      <c r="E50" s="52">
        <v>0</v>
      </c>
      <c r="F50" s="49">
        <v>1</v>
      </c>
      <c r="G50" s="52">
        <v>0</v>
      </c>
      <c r="H50" s="49">
        <v>0</v>
      </c>
      <c r="I50" s="52">
        <v>1</v>
      </c>
      <c r="J50" s="49">
        <v>0</v>
      </c>
      <c r="K50" s="52">
        <v>0</v>
      </c>
      <c r="L50" s="49">
        <v>12</v>
      </c>
      <c r="M50" s="52">
        <v>0</v>
      </c>
      <c r="N50" s="49">
        <v>1</v>
      </c>
      <c r="O50" s="52">
        <v>0</v>
      </c>
      <c r="P50" s="49">
        <f t="shared" si="4"/>
        <v>66</v>
      </c>
      <c r="Q50" s="50">
        <f t="shared" si="4"/>
        <v>3</v>
      </c>
      <c r="R50" s="51">
        <f>Q50+P50</f>
        <v>69</v>
      </c>
    </row>
    <row r="51" spans="1:18" s="17" customFormat="1" ht="11.25" customHeight="1">
      <c r="A51" s="16" t="s">
        <v>45</v>
      </c>
      <c r="B51" s="49">
        <v>46</v>
      </c>
      <c r="C51" s="52">
        <v>4</v>
      </c>
      <c r="D51" s="49">
        <v>0</v>
      </c>
      <c r="E51" s="52">
        <v>0</v>
      </c>
      <c r="F51" s="49">
        <v>1</v>
      </c>
      <c r="G51" s="52">
        <v>0</v>
      </c>
      <c r="H51" s="49">
        <v>0</v>
      </c>
      <c r="I51" s="52">
        <v>0</v>
      </c>
      <c r="J51" s="49">
        <v>0</v>
      </c>
      <c r="K51" s="52">
        <v>0</v>
      </c>
      <c r="L51" s="49">
        <v>12</v>
      </c>
      <c r="M51" s="52">
        <v>0</v>
      </c>
      <c r="N51" s="49">
        <v>2</v>
      </c>
      <c r="O51" s="52">
        <v>0</v>
      </c>
      <c r="P51" s="49">
        <f t="shared" si="4"/>
        <v>61</v>
      </c>
      <c r="Q51" s="52">
        <f t="shared" si="4"/>
        <v>4</v>
      </c>
      <c r="R51" s="51">
        <f>Q51+P51</f>
        <v>65</v>
      </c>
    </row>
    <row r="52" spans="1:18" s="17" customFormat="1" ht="11.25" customHeight="1">
      <c r="A52" s="16" t="s">
        <v>50</v>
      </c>
      <c r="B52" s="49">
        <v>56</v>
      </c>
      <c r="C52" s="52">
        <v>10</v>
      </c>
      <c r="D52" s="49">
        <v>1</v>
      </c>
      <c r="E52" s="52">
        <v>0</v>
      </c>
      <c r="F52" s="49">
        <v>1</v>
      </c>
      <c r="G52" s="52">
        <v>0</v>
      </c>
      <c r="H52" s="49">
        <v>1</v>
      </c>
      <c r="I52" s="52">
        <v>0</v>
      </c>
      <c r="J52" s="49">
        <v>0</v>
      </c>
      <c r="K52" s="52">
        <v>1</v>
      </c>
      <c r="L52" s="49">
        <v>14</v>
      </c>
      <c r="M52" s="52">
        <v>1</v>
      </c>
      <c r="N52" s="49">
        <v>1</v>
      </c>
      <c r="O52" s="52">
        <v>0</v>
      </c>
      <c r="P52" s="49">
        <f t="shared" si="4"/>
        <v>74</v>
      </c>
      <c r="Q52" s="52">
        <f t="shared" si="4"/>
        <v>12</v>
      </c>
      <c r="R52" s="51">
        <f>Q52+P52</f>
        <v>86</v>
      </c>
    </row>
    <row r="53" spans="1:18" ht="9.75" customHeight="1">
      <c r="A53" s="6"/>
      <c r="B53" s="10"/>
      <c r="C53" s="20"/>
      <c r="D53" s="10"/>
      <c r="E53" s="20"/>
      <c r="F53" s="10"/>
      <c r="G53" s="20"/>
      <c r="H53" s="10"/>
      <c r="I53" s="20"/>
      <c r="J53" s="10"/>
      <c r="K53" s="20"/>
      <c r="L53" s="10"/>
      <c r="M53" s="20"/>
      <c r="N53" s="10"/>
      <c r="O53" s="20"/>
      <c r="P53" s="10"/>
      <c r="Q53" s="20"/>
      <c r="R53" s="12"/>
    </row>
    <row r="55" ht="11.25" customHeight="1">
      <c r="A55" s="76"/>
    </row>
    <row r="56" ht="11.25" customHeight="1">
      <c r="A56" s="28"/>
    </row>
    <row r="93" spans="1:18" s="17" customFormat="1" ht="11.25" customHeight="1">
      <c r="A93" s="2"/>
      <c r="B93" s="2"/>
      <c r="C93" s="2"/>
      <c r="D93" s="2"/>
      <c r="E93" s="2"/>
      <c r="F93" s="2"/>
      <c r="G93" s="2"/>
      <c r="H93" s="2"/>
      <c r="I93" s="2"/>
      <c r="J93" s="2"/>
      <c r="K93" s="2"/>
      <c r="L93" s="2"/>
      <c r="M93" s="2"/>
      <c r="N93" s="2"/>
      <c r="O93" s="2"/>
      <c r="P93" s="2"/>
      <c r="Q93" s="2"/>
      <c r="R93" s="2"/>
    </row>
    <row r="135" spans="1:18" s="17" customFormat="1" ht="11.25" customHeight="1">
      <c r="A135" s="2"/>
      <c r="B135" s="2"/>
      <c r="C135" s="2"/>
      <c r="D135" s="2"/>
      <c r="E135" s="2"/>
      <c r="F135" s="2"/>
      <c r="G135" s="2"/>
      <c r="H135" s="2"/>
      <c r="I135" s="2"/>
      <c r="J135" s="2"/>
      <c r="K135" s="2"/>
      <c r="L135" s="2"/>
      <c r="M135" s="2"/>
      <c r="N135" s="2"/>
      <c r="O135" s="2"/>
      <c r="P135" s="2"/>
      <c r="Q135" s="2"/>
      <c r="R135" s="2"/>
    </row>
    <row r="145" spans="1:18" s="17" customFormat="1" ht="11.25" customHeight="1">
      <c r="A145" s="2"/>
      <c r="B145" s="2"/>
      <c r="C145" s="2"/>
      <c r="D145" s="2"/>
      <c r="E145" s="2"/>
      <c r="F145" s="2"/>
      <c r="G145" s="2"/>
      <c r="H145" s="2"/>
      <c r="I145" s="2"/>
      <c r="J145" s="2"/>
      <c r="K145" s="2"/>
      <c r="L145" s="2"/>
      <c r="M145" s="2"/>
      <c r="N145" s="2"/>
      <c r="O145" s="2"/>
      <c r="P145" s="2"/>
      <c r="Q145" s="2"/>
      <c r="R145" s="2"/>
    </row>
    <row r="158" spans="1:18" s="17" customFormat="1" ht="11.25" customHeight="1">
      <c r="A158" s="2"/>
      <c r="B158" s="2"/>
      <c r="C158" s="2"/>
      <c r="D158" s="2"/>
      <c r="E158" s="2"/>
      <c r="F158" s="2"/>
      <c r="G158" s="2"/>
      <c r="H158" s="2"/>
      <c r="I158" s="2"/>
      <c r="J158" s="2"/>
      <c r="K158" s="2"/>
      <c r="L158" s="2"/>
      <c r="M158" s="2"/>
      <c r="N158" s="2"/>
      <c r="O158" s="2"/>
      <c r="P158" s="2"/>
      <c r="Q158" s="2"/>
      <c r="R158" s="2"/>
    </row>
    <row r="188" spans="1:18" s="17" customFormat="1" ht="11.25" customHeight="1">
      <c r="A188" s="2"/>
      <c r="B188" s="2"/>
      <c r="C188" s="2"/>
      <c r="D188" s="2"/>
      <c r="E188" s="2"/>
      <c r="F188" s="2"/>
      <c r="G188" s="2"/>
      <c r="H188" s="2"/>
      <c r="I188" s="2"/>
      <c r="J188" s="2"/>
      <c r="K188" s="2"/>
      <c r="L188" s="2"/>
      <c r="M188" s="2"/>
      <c r="N188" s="2"/>
      <c r="O188" s="2"/>
      <c r="P188" s="2"/>
      <c r="Q188" s="2"/>
      <c r="R188" s="2"/>
    </row>
    <row r="198" spans="1:18" s="17" customFormat="1" ht="11.25" customHeight="1">
      <c r="A198" s="2"/>
      <c r="B198" s="2"/>
      <c r="C198" s="2"/>
      <c r="D198" s="2"/>
      <c r="E198" s="2"/>
      <c r="F198" s="2"/>
      <c r="G198" s="2"/>
      <c r="H198" s="2"/>
      <c r="I198" s="2"/>
      <c r="J198" s="2"/>
      <c r="K198" s="2"/>
      <c r="L198" s="2"/>
      <c r="M198" s="2"/>
      <c r="N198" s="2"/>
      <c r="O198" s="2"/>
      <c r="P198" s="2"/>
      <c r="Q198" s="2"/>
      <c r="R198" s="2"/>
    </row>
    <row r="208" spans="1:18" s="17" customFormat="1" ht="11.25" customHeight="1">
      <c r="A208" s="2"/>
      <c r="B208" s="2"/>
      <c r="C208" s="2"/>
      <c r="D208" s="2"/>
      <c r="E208" s="2"/>
      <c r="F208" s="2"/>
      <c r="G208" s="2"/>
      <c r="H208" s="2"/>
      <c r="I208" s="2"/>
      <c r="J208" s="2"/>
      <c r="K208" s="2"/>
      <c r="L208" s="2"/>
      <c r="M208" s="2"/>
      <c r="N208" s="2"/>
      <c r="O208" s="2"/>
      <c r="P208" s="2"/>
      <c r="Q208" s="2"/>
      <c r="R208" s="2"/>
    </row>
  </sheetData>
  <mergeCells count="5">
    <mergeCell ref="L45:M45"/>
    <mergeCell ref="L3:M3"/>
    <mergeCell ref="L13:M13"/>
    <mergeCell ref="L23:M23"/>
    <mergeCell ref="L34:M34"/>
  </mergeCells>
  <printOptions/>
  <pageMargins left="0.25" right="0.25" top="1" bottom="0.75" header="0.5" footer="0.25"/>
  <pageSetup fitToHeight="1" fitToWidth="1" horizontalDpi="300" verticalDpi="300" orientation="landscape" scale="86" r:id="rId1"/>
  <headerFooter alignWithMargins="0">
    <oddHeader>&amp;CThe University of Alabama in Huntsville
Unit Academic Reports 
</oddHeader>
    <oddFooter xml:space="preserve">&amp;L&amp;8Office of Institutional Research
&amp;D (np)
&amp;F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39"/>
  <sheetViews>
    <sheetView workbookViewId="0" topLeftCell="A1">
      <selection activeCell="A2" sqref="A2"/>
    </sheetView>
  </sheetViews>
  <sheetFormatPr defaultColWidth="9.140625" defaultRowHeight="12.75" customHeight="1"/>
  <cols>
    <col min="1" max="1" width="25.7109375" style="28" customWidth="1"/>
    <col min="2" max="8" width="15.7109375" style="2" customWidth="1"/>
    <col min="9" max="16384" width="9.140625" style="2" customWidth="1"/>
  </cols>
  <sheetData>
    <row r="1" spans="1:8" ht="12.75" customHeight="1">
      <c r="A1" s="64" t="s">
        <v>35</v>
      </c>
      <c r="B1" s="17"/>
      <c r="C1" s="17"/>
      <c r="D1" s="17"/>
      <c r="E1" s="17"/>
      <c r="F1"/>
      <c r="G1"/>
      <c r="H1"/>
    </row>
    <row r="2" spans="1:8" ht="10.5" customHeight="1">
      <c r="A2" s="1"/>
      <c r="B2" s="17"/>
      <c r="C2" s="17"/>
      <c r="D2" s="17"/>
      <c r="E2" s="17"/>
      <c r="F2"/>
      <c r="G2"/>
      <c r="H2"/>
    </row>
    <row r="3" spans="1:8" ht="12.75" customHeight="1">
      <c r="A3" s="6" t="s">
        <v>10</v>
      </c>
      <c r="F3"/>
      <c r="G3"/>
      <c r="H3"/>
    </row>
    <row r="4" spans="1:7" s="28" customFormat="1" ht="12.75" customHeight="1">
      <c r="A4" s="6" t="s">
        <v>11</v>
      </c>
      <c r="B4" s="45" t="s">
        <v>16</v>
      </c>
      <c r="C4" s="45" t="s">
        <v>14</v>
      </c>
      <c r="D4" s="45" t="s">
        <v>15</v>
      </c>
      <c r="E4" s="29"/>
      <c r="F4" s="29"/>
      <c r="G4" s="29"/>
    </row>
    <row r="5" spans="2:7" ht="10.5" customHeight="1">
      <c r="B5" s="9"/>
      <c r="C5" s="9"/>
      <c r="D5" s="9"/>
      <c r="E5"/>
      <c r="F5"/>
      <c r="G5"/>
    </row>
    <row r="6" spans="1:7" s="17" customFormat="1" ht="12.75" customHeight="1">
      <c r="A6" s="16" t="s">
        <v>39</v>
      </c>
      <c r="B6" s="15">
        <v>235</v>
      </c>
      <c r="C6" s="15">
        <f>ME!R37</f>
        <v>501</v>
      </c>
      <c r="D6" s="15">
        <v>455</v>
      </c>
      <c r="E6" s="27"/>
      <c r="F6" s="27"/>
      <c r="G6" s="27"/>
    </row>
    <row r="7" spans="1:7" s="17" customFormat="1" ht="12.75" customHeight="1">
      <c r="A7" s="16" t="s">
        <v>42</v>
      </c>
      <c r="B7" s="15">
        <v>276</v>
      </c>
      <c r="C7" s="15">
        <f>ME!R38</f>
        <v>530</v>
      </c>
      <c r="D7" s="15">
        <v>502</v>
      </c>
      <c r="E7" s="27"/>
      <c r="F7" s="27"/>
      <c r="G7" s="27"/>
    </row>
    <row r="8" spans="1:7" s="17" customFormat="1" ht="12.75" customHeight="1">
      <c r="A8" s="16" t="s">
        <v>44</v>
      </c>
      <c r="B8" s="15">
        <v>333</v>
      </c>
      <c r="C8" s="15">
        <f>ME!R39</f>
        <v>572</v>
      </c>
      <c r="D8" s="15">
        <v>559</v>
      </c>
      <c r="E8" s="27"/>
      <c r="F8" s="27"/>
      <c r="G8" s="27"/>
    </row>
    <row r="9" spans="1:7" s="17" customFormat="1" ht="12.75" customHeight="1">
      <c r="A9" s="16" t="s">
        <v>45</v>
      </c>
      <c r="B9" s="15">
        <v>365</v>
      </c>
      <c r="C9" s="15">
        <f>ME!R40</f>
        <v>671</v>
      </c>
      <c r="D9" s="15">
        <v>640</v>
      </c>
      <c r="E9" s="27"/>
      <c r="F9" s="27"/>
      <c r="G9" s="27"/>
    </row>
    <row r="10" spans="1:7" s="17" customFormat="1" ht="12.75" customHeight="1">
      <c r="A10" s="16" t="s">
        <v>50</v>
      </c>
      <c r="B10" s="15">
        <v>366</v>
      </c>
      <c r="C10" s="15">
        <f>ME!R41</f>
        <v>725</v>
      </c>
      <c r="D10" s="15">
        <v>693</v>
      </c>
      <c r="E10" s="27"/>
      <c r="F10" s="27"/>
      <c r="G10" s="27"/>
    </row>
    <row r="11" spans="1:4" ht="10.5" customHeight="1">
      <c r="A11" s="29"/>
      <c r="B11" s="12"/>
      <c r="C11" s="12"/>
      <c r="D11" s="12"/>
    </row>
    <row r="12" ht="10.5" customHeight="1">
      <c r="A12" s="29"/>
    </row>
    <row r="13" ht="12.75" customHeight="1">
      <c r="A13" s="6" t="s">
        <v>13</v>
      </c>
    </row>
    <row r="14" spans="1:4" s="32" customFormat="1" ht="12.75" customHeight="1">
      <c r="A14" s="33" t="s">
        <v>11</v>
      </c>
      <c r="B14" s="45" t="s">
        <v>16</v>
      </c>
      <c r="C14" s="45" t="s">
        <v>14</v>
      </c>
      <c r="D14" s="45" t="s">
        <v>15</v>
      </c>
    </row>
    <row r="15" spans="2:4" ht="10.5" customHeight="1">
      <c r="B15" s="9"/>
      <c r="C15" s="9"/>
      <c r="D15" s="9"/>
    </row>
    <row r="16" spans="1:4" s="17" customFormat="1" ht="12.75" customHeight="1">
      <c r="A16" s="16" t="s">
        <v>39</v>
      </c>
      <c r="B16" s="15">
        <v>39</v>
      </c>
      <c r="C16" s="15">
        <f>ME!R48</f>
        <v>66</v>
      </c>
      <c r="D16" s="15">
        <v>69</v>
      </c>
    </row>
    <row r="17" spans="1:4" s="17" customFormat="1" ht="12.75" customHeight="1">
      <c r="A17" s="16" t="s">
        <v>42</v>
      </c>
      <c r="B17" s="15">
        <v>42</v>
      </c>
      <c r="C17" s="15">
        <f>ME!R49</f>
        <v>69</v>
      </c>
      <c r="D17" s="15">
        <v>72</v>
      </c>
    </row>
    <row r="18" spans="1:4" s="17" customFormat="1" ht="12.75" customHeight="1">
      <c r="A18" s="16" t="s">
        <v>44</v>
      </c>
      <c r="B18" s="15">
        <v>47</v>
      </c>
      <c r="C18" s="15">
        <f>ME!R50</f>
        <v>69</v>
      </c>
      <c r="D18" s="15">
        <v>73</v>
      </c>
    </row>
    <row r="19" spans="1:4" s="17" customFormat="1" ht="12.75" customHeight="1">
      <c r="A19" s="16" t="s">
        <v>45</v>
      </c>
      <c r="B19" s="15">
        <v>45</v>
      </c>
      <c r="C19" s="15">
        <f>ME!R51</f>
        <v>65</v>
      </c>
      <c r="D19" s="15">
        <v>66</v>
      </c>
    </row>
    <row r="20" spans="1:4" s="17" customFormat="1" ht="12.75" customHeight="1">
      <c r="A20" s="16" t="s">
        <v>50</v>
      </c>
      <c r="B20" s="15">
        <v>46</v>
      </c>
      <c r="C20" s="15">
        <f>ME!R52</f>
        <v>86</v>
      </c>
      <c r="D20" s="15">
        <v>94</v>
      </c>
    </row>
    <row r="21" spans="1:4" ht="10.5" customHeight="1">
      <c r="A21" s="29"/>
      <c r="B21" s="12"/>
      <c r="C21" s="12"/>
      <c r="D21" s="12"/>
    </row>
    <row r="22" ht="10.5" customHeight="1">
      <c r="A22" s="29"/>
    </row>
    <row r="23" spans="1:8" s="32" customFormat="1" ht="12.75" customHeight="1">
      <c r="A23" s="33" t="s">
        <v>40</v>
      </c>
      <c r="B23" s="46" t="s">
        <v>10</v>
      </c>
      <c r="C23" s="46" t="s">
        <v>10</v>
      </c>
      <c r="D23" s="46" t="s">
        <v>6</v>
      </c>
      <c r="E23" s="46" t="s">
        <v>13</v>
      </c>
      <c r="F23" s="46" t="s">
        <v>13</v>
      </c>
      <c r="G23" s="41" t="s">
        <v>6</v>
      </c>
      <c r="H23" s="41" t="s">
        <v>7</v>
      </c>
    </row>
    <row r="24" spans="1:8" s="32" customFormat="1" ht="12.75" customHeight="1">
      <c r="A24" s="33"/>
      <c r="B24" s="42" t="s">
        <v>17</v>
      </c>
      <c r="C24" s="42" t="s">
        <v>18</v>
      </c>
      <c r="D24" s="42" t="s">
        <v>10</v>
      </c>
      <c r="E24" s="42" t="s">
        <v>19</v>
      </c>
      <c r="F24" s="42" t="s">
        <v>20</v>
      </c>
      <c r="G24" s="44" t="s">
        <v>13</v>
      </c>
      <c r="H24" s="44" t="s">
        <v>6</v>
      </c>
    </row>
    <row r="25" spans="2:8" ht="10.5" customHeight="1">
      <c r="B25" s="3"/>
      <c r="C25" s="3"/>
      <c r="D25" s="3"/>
      <c r="E25" s="3"/>
      <c r="F25" s="3"/>
      <c r="G25" s="3"/>
      <c r="H25" s="9"/>
    </row>
    <row r="26" spans="1:8" ht="12.75" customHeight="1">
      <c r="A26" s="16" t="s">
        <v>39</v>
      </c>
      <c r="B26" s="54">
        <f>162+1187+937</f>
        <v>2286</v>
      </c>
      <c r="C26" s="54">
        <f>889+1762+2042</f>
        <v>4693</v>
      </c>
      <c r="D26" s="54">
        <f>C26+B26</f>
        <v>6979</v>
      </c>
      <c r="E26" s="54">
        <f>352+817+785</f>
        <v>1954</v>
      </c>
      <c r="F26" s="54">
        <f>105+150+93</f>
        <v>348</v>
      </c>
      <c r="G26" s="54">
        <f>F26+E26</f>
        <v>2302</v>
      </c>
      <c r="H26" s="55">
        <f>G26+D26</f>
        <v>9281</v>
      </c>
    </row>
    <row r="27" spans="1:8" ht="12.75" customHeight="1">
      <c r="A27" s="16" t="s">
        <v>42</v>
      </c>
      <c r="B27" s="54">
        <f>231+1128+979</f>
        <v>2338</v>
      </c>
      <c r="C27" s="54">
        <f>984+2143+2323</f>
        <v>5450</v>
      </c>
      <c r="D27" s="54">
        <f>C27+B27</f>
        <v>7788</v>
      </c>
      <c r="E27" s="54">
        <f>474+684+624</f>
        <v>1782</v>
      </c>
      <c r="F27" s="54">
        <f>39+120+171</f>
        <v>330</v>
      </c>
      <c r="G27" s="54">
        <f>F27+E27</f>
        <v>2112</v>
      </c>
      <c r="H27" s="55">
        <f>G27+D27</f>
        <v>9900</v>
      </c>
    </row>
    <row r="28" spans="1:8" ht="12.75" customHeight="1">
      <c r="A28" s="16" t="s">
        <v>44</v>
      </c>
      <c r="B28" s="54">
        <v>2842</v>
      </c>
      <c r="C28" s="54">
        <v>6597</v>
      </c>
      <c r="D28" s="54">
        <f>C28+B28</f>
        <v>9439</v>
      </c>
      <c r="E28" s="54">
        <v>1813</v>
      </c>
      <c r="F28" s="54">
        <v>333</v>
      </c>
      <c r="G28" s="54">
        <f>F28+E28</f>
        <v>2146</v>
      </c>
      <c r="H28" s="55">
        <f>G28+D28</f>
        <v>11585</v>
      </c>
    </row>
    <row r="29" spans="1:8" ht="12.75" customHeight="1">
      <c r="A29" s="16" t="s">
        <v>45</v>
      </c>
      <c r="B29" s="54">
        <v>3093</v>
      </c>
      <c r="C29" s="54">
        <v>7064</v>
      </c>
      <c r="D29" s="54">
        <f>C29+B29</f>
        <v>10157</v>
      </c>
      <c r="E29" s="54">
        <v>1588</v>
      </c>
      <c r="F29" s="54">
        <v>270</v>
      </c>
      <c r="G29" s="54">
        <f>F29+E29</f>
        <v>1858</v>
      </c>
      <c r="H29" s="55">
        <f>G29+D29</f>
        <v>12015</v>
      </c>
    </row>
    <row r="30" spans="1:8" ht="12.75" customHeight="1">
      <c r="A30" s="16" t="s">
        <v>50</v>
      </c>
      <c r="B30" s="54">
        <v>3293</v>
      </c>
      <c r="C30" s="54">
        <v>8217</v>
      </c>
      <c r="D30" s="54">
        <f>C30+B30</f>
        <v>11510</v>
      </c>
      <c r="E30" s="54">
        <v>1963</v>
      </c>
      <c r="F30" s="54">
        <v>318</v>
      </c>
      <c r="G30" s="54">
        <f>F30+E30</f>
        <v>2281</v>
      </c>
      <c r="H30" s="55">
        <f>G30+D30</f>
        <v>13791</v>
      </c>
    </row>
    <row r="31" spans="1:8" ht="10.5" customHeight="1">
      <c r="A31" s="29"/>
      <c r="B31" s="10"/>
      <c r="C31" s="10"/>
      <c r="D31" s="10"/>
      <c r="E31" s="10"/>
      <c r="F31" s="10"/>
      <c r="G31" s="10"/>
      <c r="H31" s="12"/>
    </row>
    <row r="32" spans="6:8" ht="10.5" customHeight="1">
      <c r="F32"/>
      <c r="G32"/>
      <c r="H32"/>
    </row>
    <row r="33" spans="1:8" s="32" customFormat="1" ht="12.75" customHeight="1">
      <c r="A33" s="33" t="s">
        <v>41</v>
      </c>
      <c r="B33" s="46" t="s">
        <v>10</v>
      </c>
      <c r="C33" s="46" t="s">
        <v>10</v>
      </c>
      <c r="D33" s="46" t="s">
        <v>6</v>
      </c>
      <c r="E33" s="46" t="s">
        <v>13</v>
      </c>
      <c r="F33" s="46" t="s">
        <v>21</v>
      </c>
      <c r="G33" s="46" t="s">
        <v>22</v>
      </c>
      <c r="H33" s="41" t="s">
        <v>7</v>
      </c>
    </row>
    <row r="34" spans="2:8" s="32" customFormat="1" ht="12.75" customHeight="1">
      <c r="B34" s="42" t="s">
        <v>17</v>
      </c>
      <c r="C34" s="42" t="s">
        <v>18</v>
      </c>
      <c r="D34" s="42" t="s">
        <v>10</v>
      </c>
      <c r="E34" s="42" t="s">
        <v>19</v>
      </c>
      <c r="F34" s="42" t="s">
        <v>20</v>
      </c>
      <c r="G34" s="42" t="s">
        <v>13</v>
      </c>
      <c r="H34" s="44" t="s">
        <v>6</v>
      </c>
    </row>
    <row r="35" spans="2:8" ht="10.5" customHeight="1">
      <c r="B35" s="13"/>
      <c r="C35" s="13"/>
      <c r="D35" s="13"/>
      <c r="E35" s="13"/>
      <c r="F35" s="13"/>
      <c r="G35" s="13"/>
      <c r="H35" s="15"/>
    </row>
    <row r="36" spans="1:8" ht="12.75" customHeight="1">
      <c r="A36" s="16" t="s">
        <v>39</v>
      </c>
      <c r="B36" s="25">
        <f>B26*1.76</f>
        <v>4023.36</v>
      </c>
      <c r="C36" s="25">
        <f>C26*2.38</f>
        <v>11169.34</v>
      </c>
      <c r="D36" s="25">
        <f>C36+B36</f>
        <v>15192.7</v>
      </c>
      <c r="E36" s="25">
        <f>E26*5.46</f>
        <v>10668.84</v>
      </c>
      <c r="F36" s="25">
        <f>F26*17.6</f>
        <v>6124.8</v>
      </c>
      <c r="G36" s="25">
        <f>F36+E36</f>
        <v>16793.64</v>
      </c>
      <c r="H36" s="26">
        <f>G36+D36</f>
        <v>31986.34</v>
      </c>
    </row>
    <row r="37" spans="1:8" ht="12.75" customHeight="1">
      <c r="A37" s="16" t="s">
        <v>42</v>
      </c>
      <c r="B37" s="25">
        <f>B27*1.76</f>
        <v>4114.88</v>
      </c>
      <c r="C37" s="25">
        <f>C27*2.38</f>
        <v>12971</v>
      </c>
      <c r="D37" s="25">
        <f>C37+B37</f>
        <v>17085.88</v>
      </c>
      <c r="E37" s="25">
        <f>E27*5.46</f>
        <v>9729.72</v>
      </c>
      <c r="F37" s="25">
        <f>F27*17.6</f>
        <v>5808.000000000001</v>
      </c>
      <c r="G37" s="25">
        <f>F37+E37</f>
        <v>15537.720000000001</v>
      </c>
      <c r="H37" s="26">
        <f>G37+D37</f>
        <v>32623.600000000002</v>
      </c>
    </row>
    <row r="38" spans="1:8" ht="12.75" customHeight="1">
      <c r="A38" s="16" t="s">
        <v>44</v>
      </c>
      <c r="B38" s="25">
        <f>B28*1.76</f>
        <v>5001.92</v>
      </c>
      <c r="C38" s="25">
        <f>C28*2.38</f>
        <v>15700.859999999999</v>
      </c>
      <c r="D38" s="25">
        <f>C38+B38</f>
        <v>20702.78</v>
      </c>
      <c r="E38" s="25">
        <f>E28*5.46</f>
        <v>9898.98</v>
      </c>
      <c r="F38" s="25">
        <f>F28*17.6</f>
        <v>5860.8</v>
      </c>
      <c r="G38" s="25">
        <f>F38+E38</f>
        <v>15759.779999999999</v>
      </c>
      <c r="H38" s="26">
        <f>G38+D38</f>
        <v>36462.56</v>
      </c>
    </row>
    <row r="39" spans="1:8" ht="12.75" customHeight="1">
      <c r="A39" s="16" t="s">
        <v>45</v>
      </c>
      <c r="B39" s="25">
        <f>B29*1.76</f>
        <v>5443.68</v>
      </c>
      <c r="C39" s="25">
        <f>C29*2.38</f>
        <v>16812.32</v>
      </c>
      <c r="D39" s="25">
        <f>C39+B39</f>
        <v>22256</v>
      </c>
      <c r="E39" s="25">
        <f>E29*5.46</f>
        <v>8670.48</v>
      </c>
      <c r="F39" s="25">
        <f>F29*17.6</f>
        <v>4752</v>
      </c>
      <c r="G39" s="25">
        <f>F39+E39</f>
        <v>13422.48</v>
      </c>
      <c r="H39" s="26">
        <f>G39+D39</f>
        <v>35678.479999999996</v>
      </c>
    </row>
    <row r="40" spans="1:8" ht="12.75" customHeight="1">
      <c r="A40" s="16" t="s">
        <v>50</v>
      </c>
      <c r="B40" s="25">
        <f>B30*1.76</f>
        <v>5795.68</v>
      </c>
      <c r="C40" s="25">
        <f>C30*2.38</f>
        <v>19556.46</v>
      </c>
      <c r="D40" s="25">
        <f>C40+B40</f>
        <v>25352.14</v>
      </c>
      <c r="E40" s="25">
        <f>E30*5.46</f>
        <v>10717.98</v>
      </c>
      <c r="F40" s="25">
        <f>F30*17.6</f>
        <v>5596.8</v>
      </c>
      <c r="G40" s="25">
        <f>F40+E40</f>
        <v>16314.779999999999</v>
      </c>
      <c r="H40" s="26">
        <f>G40+D40</f>
        <v>41666.92</v>
      </c>
    </row>
    <row r="41" spans="1:8" ht="10.5" customHeight="1">
      <c r="A41" s="29"/>
      <c r="B41" s="10"/>
      <c r="C41" s="10"/>
      <c r="D41" s="10"/>
      <c r="E41" s="10"/>
      <c r="F41" s="10"/>
      <c r="G41" s="10"/>
      <c r="H41" s="12"/>
    </row>
    <row r="43" ht="12.75" customHeight="1">
      <c r="A43" s="58" t="s">
        <v>43</v>
      </c>
    </row>
    <row r="44" ht="12.75" customHeight="1">
      <c r="A44" s="58"/>
    </row>
    <row r="45" ht="12.75" customHeight="1">
      <c r="A45" s="58"/>
    </row>
    <row r="51" s="17" customFormat="1" ht="12.75" customHeight="1">
      <c r="A51" s="30"/>
    </row>
    <row r="85" s="17" customFormat="1" ht="12.75" customHeight="1">
      <c r="A85" s="30"/>
    </row>
    <row r="118" s="17" customFormat="1" ht="12.75" customHeight="1">
      <c r="A118" s="30"/>
    </row>
    <row r="130" s="17" customFormat="1" ht="12.75" customHeight="1">
      <c r="A130" s="30"/>
    </row>
    <row r="139" s="17" customFormat="1" ht="12.75" customHeight="1">
      <c r="A139" s="30"/>
    </row>
  </sheetData>
  <printOptions/>
  <pageMargins left="0.25" right="0.25" top="1" bottom="0.75" header="0.5" footer="0.25"/>
  <pageSetup fitToHeight="1" fitToWidth="1" horizontalDpi="300" verticalDpi="300" orientation="landscape" scale="96" r:id="rId1"/>
  <headerFooter alignWithMargins="0">
    <oddHeader>&amp;CThe University of Alabama in Huntsville
Unit Academic Reports 
</oddHeader>
    <oddFooter xml:space="preserve">&amp;L&amp;8Office of Institutional Research
&amp;D (np)
&amp;F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R114"/>
  <sheetViews>
    <sheetView workbookViewId="0" topLeftCell="A1">
      <selection activeCell="A2" sqref="A2"/>
    </sheetView>
  </sheetViews>
  <sheetFormatPr defaultColWidth="9.140625" defaultRowHeight="12.75" customHeight="1"/>
  <cols>
    <col min="1" max="1" width="20.7109375" style="2" customWidth="1"/>
    <col min="2" max="10" width="7.28125" style="2" customWidth="1"/>
    <col min="11" max="11" width="7.00390625" style="2" customWidth="1"/>
    <col min="12" max="12" width="7.28125" style="2" customWidth="1"/>
    <col min="13" max="13" width="7.00390625" style="2" bestFit="1" customWidth="1"/>
    <col min="14" max="15" width="7.00390625" style="2" customWidth="1"/>
    <col min="16" max="17" width="7.28125" style="2" customWidth="1"/>
    <col min="18" max="16384" width="9.140625" style="2" customWidth="1"/>
  </cols>
  <sheetData>
    <row r="1" ht="12.75" customHeight="1">
      <c r="A1" s="61" t="s">
        <v>36</v>
      </c>
    </row>
    <row r="2" ht="12.75" customHeight="1">
      <c r="A2" s="1"/>
    </row>
    <row r="3" spans="1:18" s="28" customFormat="1" ht="12.75" customHeight="1">
      <c r="A3" s="29"/>
      <c r="B3" s="47" t="s">
        <v>0</v>
      </c>
      <c r="C3" s="48"/>
      <c r="D3" s="47" t="s">
        <v>1</v>
      </c>
      <c r="E3" s="48"/>
      <c r="F3" s="47" t="s">
        <v>2</v>
      </c>
      <c r="G3" s="48"/>
      <c r="H3" s="47" t="s">
        <v>3</v>
      </c>
      <c r="I3" s="48"/>
      <c r="J3" s="47" t="s">
        <v>4</v>
      </c>
      <c r="K3" s="48"/>
      <c r="L3" s="117" t="s">
        <v>5</v>
      </c>
      <c r="M3" s="119"/>
      <c r="N3" s="47" t="s">
        <v>37</v>
      </c>
      <c r="O3" s="77"/>
      <c r="P3" s="47" t="s">
        <v>6</v>
      </c>
      <c r="Q3" s="48"/>
      <c r="R3" s="37" t="s">
        <v>7</v>
      </c>
    </row>
    <row r="4" spans="1:18" s="28" customFormat="1" ht="12.75" customHeight="1">
      <c r="A4" s="6" t="s">
        <v>47</v>
      </c>
      <c r="B4" s="38" t="s">
        <v>8</v>
      </c>
      <c r="C4" s="39" t="s">
        <v>9</v>
      </c>
      <c r="D4" s="38" t="s">
        <v>8</v>
      </c>
      <c r="E4" s="39" t="s">
        <v>9</v>
      </c>
      <c r="F4" s="38" t="s">
        <v>8</v>
      </c>
      <c r="G4" s="39" t="s">
        <v>9</v>
      </c>
      <c r="H4" s="38" t="s">
        <v>8</v>
      </c>
      <c r="I4" s="39" t="s">
        <v>9</v>
      </c>
      <c r="J4" s="38" t="s">
        <v>8</v>
      </c>
      <c r="K4" s="39" t="s">
        <v>9</v>
      </c>
      <c r="L4" s="38" t="s">
        <v>8</v>
      </c>
      <c r="M4" s="39" t="s">
        <v>9</v>
      </c>
      <c r="N4" s="38" t="s">
        <v>8</v>
      </c>
      <c r="O4" s="39" t="s">
        <v>9</v>
      </c>
      <c r="P4" s="38" t="s">
        <v>8</v>
      </c>
      <c r="Q4" s="39" t="s">
        <v>9</v>
      </c>
      <c r="R4" s="40" t="s">
        <v>6</v>
      </c>
    </row>
    <row r="5" spans="1:18" ht="12.75" customHeight="1">
      <c r="A5"/>
      <c r="B5" s="3"/>
      <c r="C5" s="4"/>
      <c r="D5" s="3"/>
      <c r="E5" s="4"/>
      <c r="F5" s="3"/>
      <c r="G5" s="4"/>
      <c r="H5" s="3"/>
      <c r="I5" s="4"/>
      <c r="J5" s="3"/>
      <c r="K5" s="4"/>
      <c r="L5" s="3"/>
      <c r="M5" s="4"/>
      <c r="N5" s="79"/>
      <c r="O5" s="79"/>
      <c r="P5" s="3"/>
      <c r="Q5" s="4"/>
      <c r="R5" s="9"/>
    </row>
    <row r="6" spans="1:18" ht="12.75" customHeight="1">
      <c r="A6" s="16" t="s">
        <v>39</v>
      </c>
      <c r="B6" s="49">
        <v>4</v>
      </c>
      <c r="C6" s="50">
        <v>2</v>
      </c>
      <c r="D6" s="49">
        <v>0</v>
      </c>
      <c r="E6" s="50">
        <v>0</v>
      </c>
      <c r="F6" s="49">
        <v>0</v>
      </c>
      <c r="G6" s="50">
        <v>0</v>
      </c>
      <c r="H6" s="49">
        <v>0</v>
      </c>
      <c r="I6" s="50">
        <v>0</v>
      </c>
      <c r="J6" s="49">
        <v>0</v>
      </c>
      <c r="K6" s="50">
        <v>0</v>
      </c>
      <c r="L6" s="49">
        <v>0</v>
      </c>
      <c r="M6" s="50">
        <v>0</v>
      </c>
      <c r="N6" s="52">
        <v>0</v>
      </c>
      <c r="O6" s="52">
        <v>0</v>
      </c>
      <c r="P6" s="49">
        <f aca="true" t="shared" si="0" ref="P6:Q10">L6+J6+H6+F6+D6+B6+N6</f>
        <v>4</v>
      </c>
      <c r="Q6" s="50">
        <f t="shared" si="0"/>
        <v>2</v>
      </c>
      <c r="R6" s="51">
        <f>Q6+P6</f>
        <v>6</v>
      </c>
    </row>
    <row r="7" spans="1:18" ht="12.75" customHeight="1">
      <c r="A7" s="16" t="s">
        <v>42</v>
      </c>
      <c r="B7" s="49">
        <v>3</v>
      </c>
      <c r="C7" s="50">
        <v>0</v>
      </c>
      <c r="D7" s="49">
        <v>0</v>
      </c>
      <c r="E7" s="50">
        <v>0</v>
      </c>
      <c r="F7" s="49">
        <v>0</v>
      </c>
      <c r="G7" s="50">
        <v>0</v>
      </c>
      <c r="H7" s="49">
        <v>0</v>
      </c>
      <c r="I7" s="50">
        <v>0</v>
      </c>
      <c r="J7" s="49">
        <v>0</v>
      </c>
      <c r="K7" s="50">
        <v>0</v>
      </c>
      <c r="L7" s="49">
        <v>0</v>
      </c>
      <c r="M7" s="50">
        <v>0</v>
      </c>
      <c r="N7" s="52">
        <v>0</v>
      </c>
      <c r="O7" s="52">
        <v>0</v>
      </c>
      <c r="P7" s="49">
        <f t="shared" si="0"/>
        <v>3</v>
      </c>
      <c r="Q7" s="50">
        <f t="shared" si="0"/>
        <v>0</v>
      </c>
      <c r="R7" s="51">
        <f>Q7+P7</f>
        <v>3</v>
      </c>
    </row>
    <row r="8" spans="1:18" ht="12.75" customHeight="1">
      <c r="A8" s="16" t="s">
        <v>44</v>
      </c>
      <c r="B8" s="49">
        <v>2</v>
      </c>
      <c r="C8" s="50">
        <v>0</v>
      </c>
      <c r="D8" s="49">
        <v>0</v>
      </c>
      <c r="E8" s="50">
        <v>0</v>
      </c>
      <c r="F8" s="49">
        <v>0</v>
      </c>
      <c r="G8" s="50">
        <v>0</v>
      </c>
      <c r="H8" s="49">
        <v>0</v>
      </c>
      <c r="I8" s="50">
        <v>0</v>
      </c>
      <c r="J8" s="49">
        <v>0</v>
      </c>
      <c r="K8" s="50">
        <v>0</v>
      </c>
      <c r="L8" s="49">
        <v>0</v>
      </c>
      <c r="M8" s="50">
        <v>0</v>
      </c>
      <c r="N8" s="52">
        <v>0</v>
      </c>
      <c r="O8" s="52">
        <v>0</v>
      </c>
      <c r="P8" s="49">
        <f t="shared" si="0"/>
        <v>2</v>
      </c>
      <c r="Q8" s="50">
        <f t="shared" si="0"/>
        <v>0</v>
      </c>
      <c r="R8" s="51">
        <f>Q8+P8</f>
        <v>2</v>
      </c>
    </row>
    <row r="9" spans="1:18" ht="12.75" customHeight="1">
      <c r="A9" s="16" t="s">
        <v>45</v>
      </c>
      <c r="B9" s="49">
        <v>1</v>
      </c>
      <c r="C9" s="50">
        <v>0</v>
      </c>
      <c r="D9" s="49">
        <v>0</v>
      </c>
      <c r="E9" s="50">
        <v>0</v>
      </c>
      <c r="F9" s="49">
        <v>0</v>
      </c>
      <c r="G9" s="50">
        <v>0</v>
      </c>
      <c r="H9" s="49">
        <v>0</v>
      </c>
      <c r="I9" s="50">
        <v>0</v>
      </c>
      <c r="J9" s="49">
        <v>0</v>
      </c>
      <c r="K9" s="50">
        <v>0</v>
      </c>
      <c r="L9" s="49">
        <v>1</v>
      </c>
      <c r="M9" s="50">
        <v>0</v>
      </c>
      <c r="N9" s="52">
        <v>0</v>
      </c>
      <c r="O9" s="52">
        <v>0</v>
      </c>
      <c r="P9" s="49">
        <f t="shared" si="0"/>
        <v>2</v>
      </c>
      <c r="Q9" s="50">
        <f t="shared" si="0"/>
        <v>0</v>
      </c>
      <c r="R9" s="51">
        <f>Q9+P9</f>
        <v>2</v>
      </c>
    </row>
    <row r="10" spans="1:18" ht="12.75" customHeight="1">
      <c r="A10" s="16" t="s">
        <v>50</v>
      </c>
      <c r="B10" s="49">
        <v>5</v>
      </c>
      <c r="C10" s="50">
        <v>0</v>
      </c>
      <c r="D10" s="49">
        <v>0</v>
      </c>
      <c r="E10" s="50">
        <v>0</v>
      </c>
      <c r="F10" s="49">
        <v>0</v>
      </c>
      <c r="G10" s="50">
        <v>0</v>
      </c>
      <c r="H10" s="49">
        <v>0</v>
      </c>
      <c r="I10" s="50">
        <v>0</v>
      </c>
      <c r="J10" s="49">
        <v>0</v>
      </c>
      <c r="K10" s="50">
        <v>0</v>
      </c>
      <c r="L10" s="49">
        <v>0</v>
      </c>
      <c r="M10" s="50">
        <v>0</v>
      </c>
      <c r="N10" s="52">
        <v>0</v>
      </c>
      <c r="O10" s="52">
        <v>0</v>
      </c>
      <c r="P10" s="49">
        <f t="shared" si="0"/>
        <v>5</v>
      </c>
      <c r="Q10" s="50">
        <f t="shared" si="0"/>
        <v>0</v>
      </c>
      <c r="R10" s="51">
        <f>Q10+P10</f>
        <v>5</v>
      </c>
    </row>
    <row r="11" spans="2:18" ht="12.75" customHeight="1">
      <c r="B11" s="10"/>
      <c r="C11" s="11"/>
      <c r="D11" s="10"/>
      <c r="E11" s="11"/>
      <c r="F11" s="10"/>
      <c r="G11" s="11"/>
      <c r="H11" s="10"/>
      <c r="I11" s="11"/>
      <c r="J11" s="10"/>
      <c r="K11" s="11"/>
      <c r="L11" s="10"/>
      <c r="M11" s="11"/>
      <c r="N11" s="20"/>
      <c r="O11" s="20"/>
      <c r="P11" s="10"/>
      <c r="Q11" s="11"/>
      <c r="R11" s="12"/>
    </row>
    <row r="13" ht="12.75" customHeight="1">
      <c r="A13" s="6" t="s">
        <v>10</v>
      </c>
    </row>
    <row r="14" spans="1:18" s="32" customFormat="1" ht="12.75" customHeight="1">
      <c r="A14" s="33" t="s">
        <v>11</v>
      </c>
      <c r="B14" s="47" t="s">
        <v>0</v>
      </c>
      <c r="C14" s="48"/>
      <c r="D14" s="47" t="s">
        <v>1</v>
      </c>
      <c r="E14" s="48"/>
      <c r="F14" s="47" t="s">
        <v>2</v>
      </c>
      <c r="G14" s="48"/>
      <c r="H14" s="47" t="s">
        <v>3</v>
      </c>
      <c r="I14" s="48"/>
      <c r="J14" s="47" t="s">
        <v>4</v>
      </c>
      <c r="K14" s="48"/>
      <c r="L14" s="117" t="s">
        <v>5</v>
      </c>
      <c r="M14" s="119"/>
      <c r="N14" s="47" t="s">
        <v>37</v>
      </c>
      <c r="O14" s="77"/>
      <c r="P14" s="47" t="s">
        <v>6</v>
      </c>
      <c r="Q14" s="48"/>
      <c r="R14" s="37" t="s">
        <v>7</v>
      </c>
    </row>
    <row r="15" spans="1:18" s="32" customFormat="1" ht="12.75" customHeight="1">
      <c r="A15" s="33" t="s">
        <v>12</v>
      </c>
      <c r="B15" s="42" t="s">
        <v>8</v>
      </c>
      <c r="C15" s="43" t="s">
        <v>9</v>
      </c>
      <c r="D15" s="42" t="s">
        <v>8</v>
      </c>
      <c r="E15" s="43" t="s">
        <v>9</v>
      </c>
      <c r="F15" s="42" t="s">
        <v>8</v>
      </c>
      <c r="G15" s="43" t="s">
        <v>9</v>
      </c>
      <c r="H15" s="42" t="s">
        <v>8</v>
      </c>
      <c r="I15" s="43" t="s">
        <v>9</v>
      </c>
      <c r="J15" s="42" t="s">
        <v>8</v>
      </c>
      <c r="K15" s="43" t="s">
        <v>9</v>
      </c>
      <c r="L15" s="42" t="s">
        <v>8</v>
      </c>
      <c r="M15" s="43" t="s">
        <v>9</v>
      </c>
      <c r="N15" s="38" t="s">
        <v>8</v>
      </c>
      <c r="O15" s="39" t="s">
        <v>9</v>
      </c>
      <c r="P15" s="42" t="s">
        <v>8</v>
      </c>
      <c r="Q15" s="43" t="s">
        <v>9</v>
      </c>
      <c r="R15" s="44" t="s">
        <v>6</v>
      </c>
    </row>
    <row r="16" spans="1:18" ht="12.75" customHeight="1">
      <c r="A16" s="6"/>
      <c r="B16" s="13"/>
      <c r="C16" s="14"/>
      <c r="D16" s="13"/>
      <c r="E16" s="14"/>
      <c r="F16" s="13"/>
      <c r="G16" s="14"/>
      <c r="H16" s="13"/>
      <c r="I16" s="14"/>
      <c r="J16" s="13"/>
      <c r="K16" s="14"/>
      <c r="L16" s="13"/>
      <c r="M16" s="14"/>
      <c r="N16" s="81"/>
      <c r="O16" s="81"/>
      <c r="P16" s="13"/>
      <c r="Q16" s="14"/>
      <c r="R16" s="15"/>
    </row>
    <row r="17" spans="1:18" s="17" customFormat="1" ht="12.75" customHeight="1">
      <c r="A17" s="16" t="s">
        <v>39</v>
      </c>
      <c r="B17" s="49">
        <v>24</v>
      </c>
      <c r="C17" s="50">
        <v>5</v>
      </c>
      <c r="D17" s="49">
        <v>0</v>
      </c>
      <c r="E17" s="50">
        <v>0</v>
      </c>
      <c r="F17" s="49">
        <v>0</v>
      </c>
      <c r="G17" s="50">
        <v>0</v>
      </c>
      <c r="H17" s="49">
        <v>0</v>
      </c>
      <c r="I17" s="50">
        <v>0</v>
      </c>
      <c r="J17" s="49">
        <v>0</v>
      </c>
      <c r="K17" s="50">
        <v>0</v>
      </c>
      <c r="L17" s="49">
        <v>0</v>
      </c>
      <c r="M17" s="50">
        <v>0</v>
      </c>
      <c r="N17" s="52">
        <v>0</v>
      </c>
      <c r="O17" s="52">
        <v>0</v>
      </c>
      <c r="P17" s="49">
        <f aca="true" t="shared" si="1" ref="P17:Q21">L17+J17+H17+F17+D17+B17+N17</f>
        <v>24</v>
      </c>
      <c r="Q17" s="50">
        <f t="shared" si="1"/>
        <v>5</v>
      </c>
      <c r="R17" s="51">
        <f>Q17+P17</f>
        <v>29</v>
      </c>
    </row>
    <row r="18" spans="1:18" s="17" customFormat="1" ht="12.75" customHeight="1">
      <c r="A18" s="16" t="s">
        <v>42</v>
      </c>
      <c r="B18" s="49">
        <v>28</v>
      </c>
      <c r="C18" s="50">
        <v>2</v>
      </c>
      <c r="D18" s="49">
        <v>0</v>
      </c>
      <c r="E18" s="50">
        <v>0</v>
      </c>
      <c r="F18" s="49">
        <v>0</v>
      </c>
      <c r="G18" s="50">
        <v>0</v>
      </c>
      <c r="H18" s="49">
        <v>0</v>
      </c>
      <c r="I18" s="50">
        <v>0</v>
      </c>
      <c r="J18" s="49">
        <v>0</v>
      </c>
      <c r="K18" s="50">
        <v>0</v>
      </c>
      <c r="L18" s="49">
        <v>0</v>
      </c>
      <c r="M18" s="50">
        <v>0</v>
      </c>
      <c r="N18" s="52">
        <v>0</v>
      </c>
      <c r="O18" s="52">
        <v>0</v>
      </c>
      <c r="P18" s="49">
        <f t="shared" si="1"/>
        <v>28</v>
      </c>
      <c r="Q18" s="50">
        <f t="shared" si="1"/>
        <v>2</v>
      </c>
      <c r="R18" s="51">
        <f>Q18+P18</f>
        <v>30</v>
      </c>
    </row>
    <row r="19" spans="1:18" s="17" customFormat="1" ht="12.75" customHeight="1">
      <c r="A19" s="16" t="s">
        <v>44</v>
      </c>
      <c r="B19" s="49">
        <v>26</v>
      </c>
      <c r="C19" s="50">
        <v>3</v>
      </c>
      <c r="D19" s="49">
        <v>0</v>
      </c>
      <c r="E19" s="50">
        <v>0</v>
      </c>
      <c r="F19" s="49">
        <v>0</v>
      </c>
      <c r="G19" s="50">
        <v>0</v>
      </c>
      <c r="H19" s="49">
        <v>0</v>
      </c>
      <c r="I19" s="50">
        <v>0</v>
      </c>
      <c r="J19" s="49">
        <v>0</v>
      </c>
      <c r="K19" s="50">
        <v>0</v>
      </c>
      <c r="L19" s="49">
        <v>1</v>
      </c>
      <c r="M19" s="50">
        <v>0</v>
      </c>
      <c r="N19" s="52">
        <v>0</v>
      </c>
      <c r="O19" s="52">
        <v>0</v>
      </c>
      <c r="P19" s="49">
        <f t="shared" si="1"/>
        <v>27</v>
      </c>
      <c r="Q19" s="50">
        <f t="shared" si="1"/>
        <v>3</v>
      </c>
      <c r="R19" s="51">
        <f>Q19+P19</f>
        <v>30</v>
      </c>
    </row>
    <row r="20" spans="1:18" s="17" customFormat="1" ht="12.75" customHeight="1">
      <c r="A20" s="16" t="s">
        <v>45</v>
      </c>
      <c r="B20" s="49">
        <v>25</v>
      </c>
      <c r="C20" s="50">
        <v>3</v>
      </c>
      <c r="D20" s="49">
        <v>0</v>
      </c>
      <c r="E20" s="50">
        <v>0</v>
      </c>
      <c r="F20" s="49">
        <v>0</v>
      </c>
      <c r="G20" s="50">
        <v>0</v>
      </c>
      <c r="H20" s="49">
        <v>0</v>
      </c>
      <c r="I20" s="50">
        <v>0</v>
      </c>
      <c r="J20" s="49">
        <v>0</v>
      </c>
      <c r="K20" s="50">
        <v>0</v>
      </c>
      <c r="L20" s="49">
        <v>1</v>
      </c>
      <c r="M20" s="50">
        <v>0</v>
      </c>
      <c r="N20" s="52">
        <v>0</v>
      </c>
      <c r="O20" s="52">
        <v>0</v>
      </c>
      <c r="P20" s="49">
        <f t="shared" si="1"/>
        <v>26</v>
      </c>
      <c r="Q20" s="50">
        <f t="shared" si="1"/>
        <v>3</v>
      </c>
      <c r="R20" s="51">
        <f>Q20+P20</f>
        <v>29</v>
      </c>
    </row>
    <row r="21" spans="1:18" s="17" customFormat="1" ht="12.75" customHeight="1">
      <c r="A21" s="16" t="s">
        <v>50</v>
      </c>
      <c r="B21" s="49">
        <v>25</v>
      </c>
      <c r="C21" s="50">
        <v>2</v>
      </c>
      <c r="D21" s="49">
        <v>1</v>
      </c>
      <c r="E21" s="50">
        <v>0</v>
      </c>
      <c r="F21" s="49">
        <v>0</v>
      </c>
      <c r="G21" s="50">
        <v>0</v>
      </c>
      <c r="H21" s="49">
        <v>0</v>
      </c>
      <c r="I21" s="50">
        <v>0</v>
      </c>
      <c r="J21" s="49">
        <v>0</v>
      </c>
      <c r="K21" s="50">
        <v>0</v>
      </c>
      <c r="L21" s="49">
        <v>0</v>
      </c>
      <c r="M21" s="50">
        <v>0</v>
      </c>
      <c r="N21" s="52">
        <v>0</v>
      </c>
      <c r="O21" s="52">
        <v>1</v>
      </c>
      <c r="P21" s="49">
        <f t="shared" si="1"/>
        <v>26</v>
      </c>
      <c r="Q21" s="50">
        <f t="shared" si="1"/>
        <v>3</v>
      </c>
      <c r="R21" s="51">
        <f>Q21+P21</f>
        <v>29</v>
      </c>
    </row>
    <row r="22" spans="2:18" ht="12.75" customHeight="1">
      <c r="B22" s="10"/>
      <c r="C22" s="11"/>
      <c r="D22" s="10"/>
      <c r="E22" s="11"/>
      <c r="F22" s="10"/>
      <c r="G22" s="11"/>
      <c r="H22" s="10"/>
      <c r="I22" s="11"/>
      <c r="J22" s="10"/>
      <c r="K22" s="11"/>
      <c r="L22" s="10"/>
      <c r="M22" s="11"/>
      <c r="N22" s="20"/>
      <c r="O22" s="20"/>
      <c r="P22" s="10"/>
      <c r="Q22" s="11"/>
      <c r="R22" s="12"/>
    </row>
    <row r="24" ht="12.75" customHeight="1">
      <c r="A24" s="60"/>
    </row>
    <row r="25" ht="12.75" customHeight="1">
      <c r="A25" s="28"/>
    </row>
    <row r="26" ht="12.75" customHeight="1">
      <c r="A26" s="76"/>
    </row>
    <row r="41" spans="1:18" s="17" customFormat="1" ht="12.75" customHeight="1">
      <c r="A41" s="2"/>
      <c r="B41" s="2"/>
      <c r="C41" s="2"/>
      <c r="D41" s="2"/>
      <c r="E41" s="2"/>
      <c r="F41" s="2"/>
      <c r="G41" s="2"/>
      <c r="H41" s="2"/>
      <c r="I41" s="2"/>
      <c r="J41" s="2"/>
      <c r="K41" s="2"/>
      <c r="L41" s="2"/>
      <c r="M41" s="2"/>
      <c r="N41" s="2"/>
      <c r="O41" s="2"/>
      <c r="P41" s="2"/>
      <c r="Q41" s="2"/>
      <c r="R41" s="2"/>
    </row>
    <row r="51" spans="1:18" s="17" customFormat="1" ht="12.75" customHeight="1">
      <c r="A51" s="2"/>
      <c r="B51" s="2"/>
      <c r="C51" s="2"/>
      <c r="D51" s="2"/>
      <c r="E51" s="2"/>
      <c r="F51" s="2"/>
      <c r="G51" s="2"/>
      <c r="H51" s="2"/>
      <c r="I51" s="2"/>
      <c r="J51" s="2"/>
      <c r="K51" s="2"/>
      <c r="L51" s="2"/>
      <c r="M51" s="2"/>
      <c r="N51" s="2"/>
      <c r="O51" s="2"/>
      <c r="P51" s="2"/>
      <c r="Q51" s="2"/>
      <c r="R51" s="2"/>
    </row>
    <row r="64" spans="1:18" s="17" customFormat="1" ht="12.75" customHeight="1">
      <c r="A64" s="2"/>
      <c r="B64" s="2"/>
      <c r="C64" s="2"/>
      <c r="D64" s="2"/>
      <c r="E64" s="2"/>
      <c r="F64" s="2"/>
      <c r="G64" s="2"/>
      <c r="H64" s="2"/>
      <c r="I64" s="2"/>
      <c r="J64" s="2"/>
      <c r="K64" s="2"/>
      <c r="L64" s="2"/>
      <c r="M64" s="2"/>
      <c r="N64" s="2"/>
      <c r="O64" s="2"/>
      <c r="P64" s="2"/>
      <c r="Q64" s="2"/>
      <c r="R64" s="2"/>
    </row>
    <row r="94" spans="1:18" s="17" customFormat="1" ht="12.75" customHeight="1">
      <c r="A94" s="2"/>
      <c r="B94" s="2"/>
      <c r="C94" s="2"/>
      <c r="D94" s="2"/>
      <c r="E94" s="2"/>
      <c r="F94" s="2"/>
      <c r="G94" s="2"/>
      <c r="H94" s="2"/>
      <c r="I94" s="2"/>
      <c r="J94" s="2"/>
      <c r="K94" s="2"/>
      <c r="L94" s="2"/>
      <c r="M94" s="2"/>
      <c r="N94" s="2"/>
      <c r="O94" s="2"/>
      <c r="P94" s="2"/>
      <c r="Q94" s="2"/>
      <c r="R94" s="2"/>
    </row>
    <row r="104" spans="1:18" s="17" customFormat="1" ht="12.75" customHeight="1">
      <c r="A104" s="2"/>
      <c r="B104" s="2"/>
      <c r="C104" s="2"/>
      <c r="D104" s="2"/>
      <c r="E104" s="2"/>
      <c r="F104" s="2"/>
      <c r="G104" s="2"/>
      <c r="H104" s="2"/>
      <c r="I104" s="2"/>
      <c r="J104" s="2"/>
      <c r="K104" s="2"/>
      <c r="L104" s="2"/>
      <c r="M104" s="2"/>
      <c r="N104" s="2"/>
      <c r="O104" s="2"/>
      <c r="P104" s="2"/>
      <c r="Q104" s="2"/>
      <c r="R104" s="2"/>
    </row>
    <row r="114" spans="1:18" s="17" customFormat="1" ht="12.75" customHeight="1">
      <c r="A114" s="2"/>
      <c r="B114" s="2"/>
      <c r="C114" s="2"/>
      <c r="D114" s="2"/>
      <c r="E114" s="2"/>
      <c r="F114" s="2"/>
      <c r="G114" s="2"/>
      <c r="H114" s="2"/>
      <c r="I114" s="2"/>
      <c r="J114" s="2"/>
      <c r="K114" s="2"/>
      <c r="L114" s="2"/>
      <c r="M114" s="2"/>
      <c r="N114" s="2"/>
      <c r="O114" s="2"/>
      <c r="P114" s="2"/>
      <c r="Q114" s="2"/>
      <c r="R114" s="2"/>
    </row>
  </sheetData>
  <mergeCells count="2">
    <mergeCell ref="L14:M14"/>
    <mergeCell ref="L3:M3"/>
  </mergeCells>
  <printOptions/>
  <pageMargins left="0.25" right="0.25" top="1" bottom="0.75" header="0.5" footer="0.25"/>
  <pageSetup fitToHeight="1" fitToWidth="1" horizontalDpi="300" verticalDpi="300" orientation="landscape" scale="94" r:id="rId3"/>
  <headerFooter alignWithMargins="0">
    <oddHeader>&amp;CThe University of Alabama in Huntsville
Unit Academic Reports 
</oddHeader>
    <oddFooter xml:space="preserve">&amp;L&amp;8Office of Institutional Research
&amp;D (np)
&amp;F </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2" sqref="A2"/>
    </sheetView>
  </sheetViews>
  <sheetFormatPr defaultColWidth="9.140625" defaultRowHeight="12" customHeight="1"/>
  <cols>
    <col min="1" max="1" width="25.7109375" style="28" customWidth="1"/>
    <col min="2" max="8" width="14.7109375" style="2" customWidth="1"/>
    <col min="9" max="16384" width="9.140625" style="2" customWidth="1"/>
  </cols>
  <sheetData>
    <row r="1" ht="12" customHeight="1">
      <c r="A1" s="19" t="s">
        <v>26</v>
      </c>
    </row>
    <row r="2" ht="12" customHeight="1">
      <c r="A2" s="19"/>
    </row>
    <row r="3" spans="1:8" ht="12" customHeight="1">
      <c r="A3" s="1" t="s">
        <v>22</v>
      </c>
      <c r="F3"/>
      <c r="G3"/>
      <c r="H3"/>
    </row>
    <row r="4" spans="1:8" ht="12" customHeight="1">
      <c r="A4" s="1"/>
      <c r="F4"/>
      <c r="G4"/>
      <c r="H4"/>
    </row>
    <row r="5" spans="1:8" ht="12" customHeight="1">
      <c r="A5" s="6" t="s">
        <v>10</v>
      </c>
      <c r="F5"/>
      <c r="G5"/>
      <c r="H5"/>
    </row>
    <row r="6" spans="1:7" s="28" customFormat="1" ht="12" customHeight="1">
      <c r="A6" s="6" t="s">
        <v>11</v>
      </c>
      <c r="B6" s="45" t="s">
        <v>16</v>
      </c>
      <c r="C6" s="45" t="s">
        <v>14</v>
      </c>
      <c r="D6" s="45" t="s">
        <v>15</v>
      </c>
      <c r="E6" s="29"/>
      <c r="F6" s="29"/>
      <c r="G6" s="29"/>
    </row>
    <row r="7" spans="2:7" ht="12" customHeight="1">
      <c r="B7" s="9"/>
      <c r="C7" s="9"/>
      <c r="D7" s="9"/>
      <c r="E7"/>
      <c r="F7"/>
      <c r="G7"/>
    </row>
    <row r="8" spans="1:7" s="17" customFormat="1" ht="12" customHeight="1">
      <c r="A8" s="16" t="s">
        <v>39</v>
      </c>
      <c r="B8" s="62">
        <f>'UND&amp;PEN2'!B6+OPE2!B6+ME2!B6+ISE2!B6+'EE2'!B6+CPE2!B6+CHE2!B6+'CE2'!B6</f>
        <v>688</v>
      </c>
      <c r="C8" s="53">
        <f>'UND&amp;PEN2'!C6+OPE2!C6+ME2!C6+ISE2!C6+'EE2'!C6+CPE2!C6+CHE2!C6+'CE2'!C6</f>
        <v>1426</v>
      </c>
      <c r="D8" s="62">
        <f>'UND&amp;PEN2'!D6+OPE2!D6+ME2!D6+ISE2!D6+'EE2'!D6+CPE2!D6+CHE2!D6+'CE2'!D6</f>
        <v>1280</v>
      </c>
      <c r="E8" s="27"/>
      <c r="F8" s="27"/>
      <c r="G8" s="27"/>
    </row>
    <row r="9" spans="1:7" s="17" customFormat="1" ht="12" customHeight="1">
      <c r="A9" s="16" t="s">
        <v>42</v>
      </c>
      <c r="B9" s="62">
        <f>'UND&amp;PEN2'!B7+OPE2!B7+ME2!B7+ISE2!B7+'EE2'!B7+CPE2!B7+CHE2!B7+'CE2'!B7</f>
        <v>737</v>
      </c>
      <c r="C9" s="104">
        <f>'UND&amp;PEN2'!C7+OPE2!C7+ME2!C7+ISE2!C7+'EE2'!C7+CPE2!C7+CHE2!C7+'CE2'!C7</f>
        <v>1448</v>
      </c>
      <c r="D9" s="62">
        <f>'UND&amp;PEN2'!D7+OPE2!D7+ME2!D7+ISE2!D7+'EE2'!D7+CPE2!D7+CHE2!D7+'CE2'!D7</f>
        <v>1364</v>
      </c>
      <c r="E9" s="27"/>
      <c r="F9" s="27"/>
      <c r="G9" s="27"/>
    </row>
    <row r="10" spans="1:7" s="17" customFormat="1" ht="12" customHeight="1">
      <c r="A10" s="16" t="s">
        <v>44</v>
      </c>
      <c r="B10" s="62">
        <f>'UND&amp;PEN2'!B8+OPE2!B8+ME2!B8+ISE2!B8+'EE2'!B8+CPE2!B8+CHE2!B8+'CE2'!B8</f>
        <v>833</v>
      </c>
      <c r="C10" s="53">
        <f>'UND&amp;PEN2'!C8+OPE2!C8+ME2!C8+ISE2!C8+'EE2'!C8+CPE2!C8+CHE2!C8+'CE2'!C8</f>
        <v>1511</v>
      </c>
      <c r="D10" s="62">
        <f>'UND&amp;PEN2'!D8+OPE2!D8+ME2!D8+ISE2!D8+'EE2'!D8+CPE2!D8+CHE2!D8+'CE2'!D8</f>
        <v>1407</v>
      </c>
      <c r="E10" s="27"/>
      <c r="F10" s="27"/>
      <c r="G10" s="27"/>
    </row>
    <row r="11" spans="1:7" s="17" customFormat="1" ht="12" customHeight="1">
      <c r="A11" s="16" t="s">
        <v>45</v>
      </c>
      <c r="B11" s="62">
        <f>'UND&amp;PEN2'!B9+OPE2!B9+ME2!B9+ISE2!B9+'EE2'!B9+CPE2!B9+CHE2!B9+'CE2'!B9</f>
        <v>837</v>
      </c>
      <c r="C11" s="53">
        <f>'UND&amp;PEN2'!C9+OPE2!C9+ME2!C9+ISE2!C9+'EE2'!C9+CPE2!C9+CHE2!C9+'CE2'!C9</f>
        <v>1597</v>
      </c>
      <c r="D11" s="62">
        <f>'UND&amp;PEN2'!D9+OPE2!D9+ME2!D9+ISE2!D9+'EE2'!D9+CPE2!D9+CHE2!D9+'CE2'!D9</f>
        <v>1522</v>
      </c>
      <c r="E11" s="27"/>
      <c r="F11" s="27"/>
      <c r="G11" s="27"/>
    </row>
    <row r="12" spans="1:7" s="17" customFormat="1" ht="12" customHeight="1">
      <c r="A12" s="16" t="s">
        <v>50</v>
      </c>
      <c r="B12" s="62">
        <f>'UND&amp;PEN2'!B10+OPE2!B10+ME2!B10+ISE2!B10+'EE2'!B10+CPE2!B10+CHE2!B10+'CE2'!B10</f>
        <v>825</v>
      </c>
      <c r="C12" s="53">
        <f>'UND&amp;PEN2'!C10+OPE2!C10+ME2!C10+ISE2!C10+'EE2'!C10+CPE2!C10+CHE2!C10+'CE2'!C10</f>
        <v>1733</v>
      </c>
      <c r="D12" s="62">
        <f>'UND&amp;PEN2'!D10+OPE2!D10+ME2!D10+ISE2!D10+'EE2'!D10+CPE2!D10+CHE2!D10+'CE2'!D10</f>
        <v>1620</v>
      </c>
      <c r="E12" s="27"/>
      <c r="F12" s="27"/>
      <c r="G12" s="27"/>
    </row>
    <row r="13" spans="1:7" ht="12" customHeight="1">
      <c r="A13" s="6"/>
      <c r="B13" s="8"/>
      <c r="C13" s="8"/>
      <c r="D13" s="8"/>
      <c r="E13"/>
      <c r="F13"/>
      <c r="G13"/>
    </row>
    <row r="14" spans="1:5" ht="12" customHeight="1">
      <c r="A14" s="29"/>
      <c r="E14" s="63"/>
    </row>
    <row r="15" spans="1:8" ht="12" customHeight="1">
      <c r="A15" s="6" t="s">
        <v>13</v>
      </c>
      <c r="E15" s="63"/>
      <c r="F15"/>
      <c r="G15"/>
      <c r="H15"/>
    </row>
    <row r="16" spans="1:7" s="28" customFormat="1" ht="12" customHeight="1">
      <c r="A16" s="6" t="s">
        <v>11</v>
      </c>
      <c r="B16" s="45" t="s">
        <v>16</v>
      </c>
      <c r="C16" s="45" t="s">
        <v>14</v>
      </c>
      <c r="D16" s="45" t="s">
        <v>15</v>
      </c>
      <c r="E16" s="29"/>
      <c r="F16" s="29"/>
      <c r="G16" s="29"/>
    </row>
    <row r="17" spans="2:7" ht="12" customHeight="1">
      <c r="B17" s="9"/>
      <c r="C17" s="9"/>
      <c r="D17" s="9"/>
      <c r="E17"/>
      <c r="F17"/>
      <c r="G17"/>
    </row>
    <row r="18" spans="1:7" s="17" customFormat="1" ht="12" customHeight="1">
      <c r="A18" s="16" t="s">
        <v>39</v>
      </c>
      <c r="B18" s="53">
        <f>SUM('AE2'!B6,'CE2'!B16,CHE2!B16,CPE2!B16,'EE2'!B16,ISE2!B16,ME2!B16,OR2!B6,OSE2!B6,SWE2!B6,)</f>
        <v>328</v>
      </c>
      <c r="C18" s="53">
        <f>SUM('AE2'!C6,'CE2'!C16,CHE2!C16,CPE2!C16,'EE2'!C16,ISE2!C16,ME2!C16,OR2!C6,OSE2!C6,SWE2!C6,)</f>
        <v>547</v>
      </c>
      <c r="D18" s="53">
        <f>SUM('AE2'!D6,'CE2'!D16,CHE2!D16,CPE2!D16,'EE2'!D16,ISE2!D16,ME2!D16,OR2!D6,OSE2!D6,SWE2!D6,)</f>
        <v>534</v>
      </c>
      <c r="E18" s="27"/>
      <c r="F18" s="27"/>
      <c r="G18" s="27"/>
    </row>
    <row r="19" spans="1:7" s="17" customFormat="1" ht="12" customHeight="1">
      <c r="A19" s="16" t="s">
        <v>42</v>
      </c>
      <c r="B19" s="53">
        <f>SUM('AE2'!B7,'CE2'!B17,CHE2!B17,CPE2!B17,'EE2'!B17,ISE2!B17,ME2!B17,OR2!B7,OSE2!B7,SWE2!B7,)</f>
        <v>333</v>
      </c>
      <c r="C19" s="53">
        <f>SUM('AE2'!C7,'CE2'!C17,CHE2!C17,CPE2!C17,'EE2'!C17,ISE2!C17,ME2!C17,OR2!C7,OSE2!C7,SWE2!C7,)</f>
        <v>538</v>
      </c>
      <c r="D19" s="53">
        <f>SUM('AE2'!D7,'CE2'!D17,CHE2!D17,CPE2!D17,'EE2'!D17,ISE2!D17,ME2!D17,OR2!D7,OSE2!D7,SWE2!D7,)</f>
        <v>533</v>
      </c>
      <c r="E19" s="27"/>
      <c r="F19" s="27"/>
      <c r="G19" s="27"/>
    </row>
    <row r="20" spans="1:7" s="17" customFormat="1" ht="12" customHeight="1">
      <c r="A20" s="16" t="s">
        <v>44</v>
      </c>
      <c r="B20" s="53">
        <f>SUM('AE2'!B8,'CE2'!B18,CHE2!B18,CPE2!B18,'EE2'!B18,ISE2!B18,ME2!B18,OR2!B8,OSE2!B8,SWE2!B8,)</f>
        <v>367</v>
      </c>
      <c r="C20" s="53">
        <f>SUM('AE2'!C8,'CE2'!C18,CHE2!C18,CPE2!C18,'EE2'!C18,ISE2!C18,ME2!C18,OR2!C8,OSE2!C8,SWE2!C8,)</f>
        <v>562</v>
      </c>
      <c r="D20" s="53">
        <f>SUM('AE2'!D8,'CE2'!D18,CHE2!D18,CPE2!D18,'EE2'!D18,ISE2!D18,ME2!D18,OR2!D8,OSE2!D8,SWE2!D8,)</f>
        <v>556</v>
      </c>
      <c r="E20" s="27"/>
      <c r="F20" s="27"/>
      <c r="G20" s="27"/>
    </row>
    <row r="21" spans="1:7" s="17" customFormat="1" ht="12" customHeight="1">
      <c r="A21" s="16" t="s">
        <v>45</v>
      </c>
      <c r="B21" s="53">
        <f>SUM('AE2'!B9,'CE2'!B19,CHE2!B19,CPE2!B19,'EE2'!B19,ISE2!B19,ME2!B19,OR2!B9,OSE2!B9,SWE2!B9,)</f>
        <v>334</v>
      </c>
      <c r="C21" s="53">
        <f>SUM('AE2'!C9,'CE2'!C19,CHE2!C19,CPE2!C19,'EE2'!C19,ISE2!C19,ME2!C19,OR2!C9,OSE2!C9,SWE2!C9,)</f>
        <v>553</v>
      </c>
      <c r="D21" s="53">
        <f>SUM('AE2'!D9,'CE2'!D19,CHE2!D19,CPE2!D19,'EE2'!D19,ISE2!D19,ME2!D19,OR2!D9,OSE2!D9,SWE2!D9,)</f>
        <v>513</v>
      </c>
      <c r="E21" s="27"/>
      <c r="F21" s="27"/>
      <c r="G21" s="27"/>
    </row>
    <row r="22" spans="1:7" s="17" customFormat="1" ht="12" customHeight="1">
      <c r="A22" s="16" t="s">
        <v>50</v>
      </c>
      <c r="B22" s="104">
        <f>SUM('AE2'!B10,'CE2'!B20,CHE2!B20,CPE2!B20,'EE2'!B20,ISE2!B20,ME2!B20,OR2!B10,OSE2!B10,SWE2!B10,)</f>
        <v>318</v>
      </c>
      <c r="C22" s="53">
        <f>SUM('AE2'!C10,'CE2'!C20,CHE2!C20,CPE2!C20,'EE2'!C20,ISE2!C20,ME2!C20,OR2!C10,OSE2!C10,SWE2!C10,)</f>
        <v>535</v>
      </c>
      <c r="D22" s="53">
        <f>SUM('AE2'!D10,'CE2'!D20,CHE2!D20,CPE2!D20,'EE2'!D20,ISE2!D20,ME2!D20,OR2!D10,OSE2!D10,SWE2!D10,)</f>
        <v>546</v>
      </c>
      <c r="E22" s="27"/>
      <c r="F22" s="27"/>
      <c r="G22" s="27"/>
    </row>
    <row r="23" spans="1:7" ht="12" customHeight="1">
      <c r="A23" s="6"/>
      <c r="B23" s="8"/>
      <c r="C23" s="8"/>
      <c r="D23" s="8"/>
      <c r="E23"/>
      <c r="F23"/>
      <c r="G23"/>
    </row>
    <row r="24" spans="6:8" ht="12" customHeight="1">
      <c r="F24"/>
      <c r="G24"/>
      <c r="H24"/>
    </row>
    <row r="25" spans="1:8" s="32" customFormat="1" ht="12" customHeight="1">
      <c r="A25" s="33" t="s">
        <v>40</v>
      </c>
      <c r="B25" s="46" t="s">
        <v>10</v>
      </c>
      <c r="C25" s="46" t="s">
        <v>10</v>
      </c>
      <c r="D25" s="46" t="s">
        <v>6</v>
      </c>
      <c r="E25" s="46" t="s">
        <v>13</v>
      </c>
      <c r="F25" s="46" t="s">
        <v>13</v>
      </c>
      <c r="G25" s="41" t="s">
        <v>6</v>
      </c>
      <c r="H25" s="41" t="s">
        <v>7</v>
      </c>
    </row>
    <row r="26" spans="1:8" s="32" customFormat="1" ht="12" customHeight="1">
      <c r="A26" s="33"/>
      <c r="B26" s="42" t="s">
        <v>17</v>
      </c>
      <c r="C26" s="42" t="s">
        <v>18</v>
      </c>
      <c r="D26" s="42" t="s">
        <v>10</v>
      </c>
      <c r="E26" s="42" t="s">
        <v>19</v>
      </c>
      <c r="F26" s="42" t="s">
        <v>20</v>
      </c>
      <c r="G26" s="44" t="s">
        <v>13</v>
      </c>
      <c r="H26" s="44" t="s">
        <v>6</v>
      </c>
    </row>
    <row r="27" spans="2:8" ht="12" customHeight="1">
      <c r="B27" s="3"/>
      <c r="C27" s="3"/>
      <c r="D27" s="3"/>
      <c r="E27" s="3"/>
      <c r="F27" s="3"/>
      <c r="G27" s="3"/>
      <c r="H27" s="9"/>
    </row>
    <row r="28" spans="1:8" ht="12" customHeight="1">
      <c r="A28" s="16" t="s">
        <v>39</v>
      </c>
      <c r="B28" s="54">
        <f>SUM('CE2'!B26,CHE2!B26,CPE2!B26,'EE2'!B26,'EM2'!B6,ISE2!B26,ME2!B26,OPE2!B16,OSE2!B16,)</f>
        <v>6458</v>
      </c>
      <c r="C28" s="54">
        <f>SUM('CE2'!C26,CHE2!C26,CPE2!C26,'EE2'!C26,'EM2'!C6,ISE2!C26,ME2!C26,OPE2!C16,OSE2!C16,)</f>
        <v>13246</v>
      </c>
      <c r="D28" s="54">
        <f>SUM('CE2'!D26,CHE2!D26,CPE2!D26,'EE2'!D26,'EM2'!D6,ISE2!D26,ME2!D26,OPE2!D16,OSE2!D16,)</f>
        <v>19704</v>
      </c>
      <c r="E28" s="54">
        <f>'CE2'!E26+CHE2!E26+CPE2!E26+'EE2'!E26+'EM2'!E6+ISE2!E26+ME2!E26+OPE2!E16+OSE2!E16</f>
        <v>5460</v>
      </c>
      <c r="F28" s="54">
        <f>'CE2'!F26+CHE2!F26+CPE2!F26+'EE2'!F26+'EM2'!F6+ISE2!F26+ME2!F26+OPE2!F16+OSE2!F16</f>
        <v>2138</v>
      </c>
      <c r="G28" s="54">
        <f>'CE2'!G26+CHE2!G26+CPE2!G26+'EE2'!G26+'EM2'!G6+ISE2!G26+ME2!G26+OPE2!G16+OSE2!G16</f>
        <v>7598</v>
      </c>
      <c r="H28" s="55">
        <f>SUM(G28,D28)</f>
        <v>27302</v>
      </c>
    </row>
    <row r="29" spans="1:8" ht="12" customHeight="1">
      <c r="A29" s="16" t="s">
        <v>42</v>
      </c>
      <c r="B29" s="54">
        <f>SUM('CE2'!B27,CHE2!B27,CPE2!B27,'EE2'!B27,'EM2'!B7,ISE2!B27,ME2!B27,OPE2!B17,OSE2!B17,)</f>
        <v>6854</v>
      </c>
      <c r="C29" s="54">
        <f>SUM('CE2'!C27,CHE2!C27,CPE2!C27,'EE2'!C27,'EM2'!C7,ISE2!C27,ME2!C27,OPE2!C17,OSE2!C17,)</f>
        <v>13737</v>
      </c>
      <c r="D29" s="54">
        <f>SUM('CE2'!D27,CHE2!D27,CPE2!D27,'EE2'!D27,'EM2'!D7,ISE2!D27,ME2!D27,OPE2!D17,OSE2!D17,)</f>
        <v>20591</v>
      </c>
      <c r="E29" s="54">
        <f>'CE2'!E27+CHE2!E27+CPE2!E27+'EE2'!E27+'EM2'!E7+ISE2!E27+ME2!E27+OPE2!E17+OSE2!E17</f>
        <v>5261</v>
      </c>
      <c r="F29" s="54">
        <f>'CE2'!F27+CHE2!F27+CPE2!F27+'EE2'!F27+'EM2'!F7+ISE2!F27+ME2!F27+OPE2!F17+OSE2!F17</f>
        <v>1881</v>
      </c>
      <c r="G29" s="54">
        <f>'CE2'!G27+CHE2!G27+CPE2!G27+'EE2'!G27+'EM2'!G7+ISE2!G27+ME2!G27+OPE2!G17+OSE2!G17</f>
        <v>7142</v>
      </c>
      <c r="H29" s="55">
        <f>SUM(G29,D29)</f>
        <v>27733</v>
      </c>
    </row>
    <row r="30" spans="1:8" ht="12" customHeight="1">
      <c r="A30" s="16" t="s">
        <v>44</v>
      </c>
      <c r="B30" s="54">
        <f>SUM('CE2'!B28,CHE2!B28,CPE2!B28,'EE2'!B28,'EM2'!B8,ISE2!B28,ME2!B28,OPE2!B18,OSE2!B18,)</f>
        <v>6870</v>
      </c>
      <c r="C30" s="54">
        <f>SUM('CE2'!C28,CHE2!C28,CPE2!C28,'EE2'!C28,'EM2'!C8,ISE2!C28,ME2!C28,OPE2!C18,OSE2!C18,)</f>
        <v>15196</v>
      </c>
      <c r="D30" s="54">
        <f>SUM('CE2'!D28,CHE2!D28,CPE2!D28,'EE2'!D28,'EM2'!D8,ISE2!D28,ME2!D28,OPE2!D18,OSE2!D18,)</f>
        <v>22066</v>
      </c>
      <c r="E30" s="54">
        <f>'CE2'!E28+CHE2!E28+CPE2!E28+'EE2'!E28+'EM2'!E8+ISE2!E28+ME2!E28+OPE2!E18+OSE2!E18</f>
        <v>5701</v>
      </c>
      <c r="F30" s="54">
        <f>'CE2'!F28+CHE2!F28+CPE2!F28+'EE2'!F28+'EM2'!F8+ISE2!F28+ME2!F28+OPE2!F18+OSE2!F18</f>
        <v>2070</v>
      </c>
      <c r="G30" s="54">
        <f>'CE2'!G28+CHE2!G28+CPE2!G28+'EE2'!G28+'EM2'!G8+ISE2!G28+ME2!G28+OPE2!G18+OSE2!G18</f>
        <v>7771</v>
      </c>
      <c r="H30" s="55">
        <f>SUM(G30,D30)</f>
        <v>29837</v>
      </c>
    </row>
    <row r="31" spans="1:8" ht="12" customHeight="1">
      <c r="A31" s="16" t="s">
        <v>45</v>
      </c>
      <c r="B31" s="54">
        <f>SUM('CE2'!B29,CHE2!B29,CPE2!B29,'EE2'!B29,'EM2'!B9,ISE2!B29,ME2!B29,OPE2!B19,OSE2!B19,)</f>
        <v>7302</v>
      </c>
      <c r="C31" s="54">
        <f>SUM('CE2'!C29,CHE2!C29,CPE2!C29,'EE2'!C29,'EM2'!C9,ISE2!C29,ME2!C29,OPE2!C19,OSE2!C19,)</f>
        <v>15641</v>
      </c>
      <c r="D31" s="54">
        <f>SUM('CE2'!D29,CHE2!D29,CPE2!D29,'EE2'!D29,'EM2'!D9,ISE2!D29,ME2!D29,OPE2!D19,OSE2!D19,)</f>
        <v>22943</v>
      </c>
      <c r="E31" s="54">
        <f>'CE2'!E29+CHE2!E29+CPE2!E29+'EE2'!E29+'EM2'!E9+ISE2!E29+ME2!E29+OPE2!E19+OSE2!E19</f>
        <v>5117</v>
      </c>
      <c r="F31" s="54">
        <f>'CE2'!F29+CHE2!F29+CPE2!F29+'EE2'!F29+'EM2'!F9+ISE2!F29+ME2!F29+OPE2!F19+OSE2!F19</f>
        <v>1930</v>
      </c>
      <c r="G31" s="54">
        <f>'CE2'!G29+CHE2!G29+CPE2!G29+'EE2'!G29+'EM2'!G9+ISE2!G29+ME2!G29+OPE2!G19+OSE2!G19</f>
        <v>7047</v>
      </c>
      <c r="H31" s="55">
        <f>SUM(G31,D31)</f>
        <v>29990</v>
      </c>
    </row>
    <row r="32" spans="1:8" ht="12" customHeight="1">
      <c r="A32" s="16" t="s">
        <v>50</v>
      </c>
      <c r="B32" s="54">
        <f>SUM('CE2'!B30,CHE2!B30,CPE2!B30,'EE2'!B30,'EM2'!B10,ISE2!B30,ME2!B30,OPE2!B20,OSE2!B20,)</f>
        <v>7957</v>
      </c>
      <c r="C32" s="54">
        <f>SUM('CE2'!C30,CHE2!C30,CPE2!C30,'EE2'!C30,'EM2'!C10,ISE2!C30,ME2!C30,OPE2!C20,OSE2!C20,)</f>
        <v>17247</v>
      </c>
      <c r="D32" s="54">
        <f>SUM('CE2'!D30,CHE2!D30,CPE2!D30,'EE2'!D30,'EM2'!D10,ISE2!D30,ME2!D30,OPE2!D20,OSE2!D20,)</f>
        <v>25204</v>
      </c>
      <c r="E32" s="54">
        <f>'CE2'!E30+CHE2!E30+CPE2!E30+'EE2'!E30+'EM2'!E10+ISE2!E30+ME2!E30+OPE2!E20+OSE2!E20</f>
        <v>5481</v>
      </c>
      <c r="F32" s="54">
        <f>'CE2'!F30+CHE2!F30+CPE2!F30+'EE2'!F30+'EM2'!F10+ISE2!F30+ME2!F30+OPE2!F20+OSE2!F20</f>
        <v>1960</v>
      </c>
      <c r="G32" s="54">
        <f>'CE2'!G30+CHE2!G30+CPE2!G30+'EE2'!G30+'EM2'!G10+ISE2!G30+ME2!G30+OPE2!G20+OSE2!G20</f>
        <v>7441</v>
      </c>
      <c r="H32" s="106">
        <f>SUM(G32,D32)</f>
        <v>32645</v>
      </c>
    </row>
    <row r="33" spans="1:8" ht="12" customHeight="1">
      <c r="A33" s="29"/>
      <c r="B33" s="10"/>
      <c r="C33" s="10"/>
      <c r="D33" s="10"/>
      <c r="E33" s="10"/>
      <c r="F33" s="10"/>
      <c r="G33" s="10"/>
      <c r="H33" s="107"/>
    </row>
    <row r="34" ht="12" customHeight="1">
      <c r="H34" s="108"/>
    </row>
    <row r="35" spans="1:8" s="32" customFormat="1" ht="12" customHeight="1">
      <c r="A35" s="33" t="s">
        <v>41</v>
      </c>
      <c r="B35" s="46" t="s">
        <v>10</v>
      </c>
      <c r="C35" s="46" t="s">
        <v>10</v>
      </c>
      <c r="D35" s="46" t="s">
        <v>6</v>
      </c>
      <c r="E35" s="46" t="s">
        <v>13</v>
      </c>
      <c r="F35" s="46" t="s">
        <v>21</v>
      </c>
      <c r="G35" s="46" t="s">
        <v>22</v>
      </c>
      <c r="H35" s="109" t="s">
        <v>7</v>
      </c>
    </row>
    <row r="36" spans="2:8" s="32" customFormat="1" ht="12" customHeight="1">
      <c r="B36" s="42" t="s">
        <v>17</v>
      </c>
      <c r="C36" s="42" t="s">
        <v>18</v>
      </c>
      <c r="D36" s="42" t="s">
        <v>10</v>
      </c>
      <c r="E36" s="42" t="s">
        <v>19</v>
      </c>
      <c r="F36" s="42" t="s">
        <v>20</v>
      </c>
      <c r="G36" s="42" t="s">
        <v>13</v>
      </c>
      <c r="H36" s="110" t="s">
        <v>6</v>
      </c>
    </row>
    <row r="37" spans="2:8" ht="12" customHeight="1">
      <c r="B37" s="13"/>
      <c r="C37" s="13"/>
      <c r="D37" s="13"/>
      <c r="E37" s="13"/>
      <c r="F37" s="13"/>
      <c r="G37" s="13"/>
      <c r="H37" s="111"/>
    </row>
    <row r="38" spans="1:8" ht="12" customHeight="1">
      <c r="A38" s="16" t="s">
        <v>39</v>
      </c>
      <c r="B38" s="25">
        <f>B28*1.76</f>
        <v>11366.08</v>
      </c>
      <c r="C38" s="25">
        <f>C28*2.38</f>
        <v>31525.48</v>
      </c>
      <c r="D38" s="25">
        <f>SUM(C38,B38)</f>
        <v>42891.56</v>
      </c>
      <c r="E38" s="25">
        <f>E28*5.46</f>
        <v>29811.6</v>
      </c>
      <c r="F38" s="25">
        <f>F28*17.6</f>
        <v>37628.8</v>
      </c>
      <c r="G38" s="25">
        <f>SUM(F38,E38)</f>
        <v>67440.4</v>
      </c>
      <c r="H38" s="112">
        <f>SUM(G38,D38)</f>
        <v>110331.95999999999</v>
      </c>
    </row>
    <row r="39" spans="1:8" ht="12" customHeight="1">
      <c r="A39" s="16" t="s">
        <v>42</v>
      </c>
      <c r="B39" s="25">
        <f>B29*1.76</f>
        <v>12063.04</v>
      </c>
      <c r="C39" s="25">
        <f>C29*2.38</f>
        <v>32694.059999999998</v>
      </c>
      <c r="D39" s="25">
        <f>SUM(C39,B39)</f>
        <v>44757.1</v>
      </c>
      <c r="E39" s="25">
        <f>E29*5.46</f>
        <v>28725.06</v>
      </c>
      <c r="F39" s="25">
        <f>F29*17.6</f>
        <v>33105.600000000006</v>
      </c>
      <c r="G39" s="25">
        <f>SUM(F39,E39)</f>
        <v>61830.66</v>
      </c>
      <c r="H39" s="112">
        <f>SUM(G39,D39)</f>
        <v>106587.76000000001</v>
      </c>
    </row>
    <row r="40" spans="1:8" ht="12" customHeight="1">
      <c r="A40" s="16" t="s">
        <v>44</v>
      </c>
      <c r="B40" s="25">
        <f>B30*1.76</f>
        <v>12091.2</v>
      </c>
      <c r="C40" s="25">
        <f>C30*2.38</f>
        <v>36166.479999999996</v>
      </c>
      <c r="D40" s="25">
        <f>SUM(C40,B40)</f>
        <v>48257.67999999999</v>
      </c>
      <c r="E40" s="25">
        <f>E30*5.46</f>
        <v>31127.46</v>
      </c>
      <c r="F40" s="25">
        <f>F30*17.6</f>
        <v>36432</v>
      </c>
      <c r="G40" s="25">
        <f>SUM(F40,E40)</f>
        <v>67559.45999999999</v>
      </c>
      <c r="H40" s="112">
        <f>SUM(G40,D40)</f>
        <v>115817.13999999998</v>
      </c>
    </row>
    <row r="41" spans="1:8" ht="12" customHeight="1">
      <c r="A41" s="16" t="s">
        <v>45</v>
      </c>
      <c r="B41" s="25">
        <f>B31*1.76</f>
        <v>12851.52</v>
      </c>
      <c r="C41" s="25">
        <f>C31*2.38</f>
        <v>37225.58</v>
      </c>
      <c r="D41" s="25">
        <f>SUM(C41,B41)</f>
        <v>50077.100000000006</v>
      </c>
      <c r="E41" s="25">
        <f>E31*5.46</f>
        <v>27938.82</v>
      </c>
      <c r="F41" s="25">
        <f>F31*17.6</f>
        <v>33968</v>
      </c>
      <c r="G41" s="25">
        <f>SUM(F41,E41)</f>
        <v>61906.82</v>
      </c>
      <c r="H41" s="112">
        <f>SUM(G41,D41)</f>
        <v>111983.92000000001</v>
      </c>
    </row>
    <row r="42" spans="1:8" ht="12" customHeight="1">
      <c r="A42" s="16" t="s">
        <v>50</v>
      </c>
      <c r="B42" s="25">
        <f>B32*1.76</f>
        <v>14004.32</v>
      </c>
      <c r="C42" s="25">
        <f>C32*2.38</f>
        <v>41047.86</v>
      </c>
      <c r="D42" s="25">
        <f>SUM(C42,B42)</f>
        <v>55052.18</v>
      </c>
      <c r="E42" s="25">
        <f>E32*5.46</f>
        <v>29926.26</v>
      </c>
      <c r="F42" s="25">
        <f>F32*17.6</f>
        <v>34496</v>
      </c>
      <c r="G42" s="25">
        <f>SUM(F42,E42)</f>
        <v>64422.259999999995</v>
      </c>
      <c r="H42" s="112">
        <f>SUM(G42,D42)</f>
        <v>119474.44</v>
      </c>
    </row>
    <row r="43" spans="1:8" ht="12" customHeight="1">
      <c r="A43" s="29"/>
      <c r="B43" s="10"/>
      <c r="C43" s="10"/>
      <c r="D43" s="10"/>
      <c r="E43" s="10"/>
      <c r="F43" s="10"/>
      <c r="G43" s="10"/>
      <c r="H43" s="12"/>
    </row>
    <row r="44" ht="12" customHeight="1">
      <c r="A44" s="2"/>
    </row>
    <row r="45" ht="12" customHeight="1">
      <c r="A45" s="58" t="s">
        <v>43</v>
      </c>
    </row>
    <row r="46" ht="12" customHeight="1">
      <c r="A46" s="58"/>
    </row>
    <row r="47" ht="12" customHeight="1">
      <c r="A47" s="58"/>
    </row>
  </sheetData>
  <printOptions/>
  <pageMargins left="0.25" right="0.25" top="1" bottom="0.75" header="0.5" footer="0.25"/>
  <pageSetup fitToHeight="1" fitToWidth="1" horizontalDpi="300" verticalDpi="300" orientation="landscape" scale="92" r:id="rId1"/>
  <headerFooter alignWithMargins="0">
    <oddHeader>&amp;CThe University of Alabama in Huntsville
Unit Academic Reports 
</oddHeader>
    <oddFooter xml:space="preserve">&amp;L&amp;8Office of Institutional Research
&amp;D (np)
&amp;F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97"/>
  <sheetViews>
    <sheetView workbookViewId="0" topLeftCell="A1">
      <selection activeCell="A2" sqref="A2"/>
    </sheetView>
  </sheetViews>
  <sheetFormatPr defaultColWidth="9.140625" defaultRowHeight="12.75" customHeight="1"/>
  <cols>
    <col min="1" max="1" width="25.7109375" style="28" customWidth="1"/>
    <col min="2" max="8" width="15.7109375" style="2" customWidth="1"/>
    <col min="9" max="16384" width="9.140625" style="2" customWidth="1"/>
  </cols>
  <sheetData>
    <row r="1" spans="1:8" ht="12.75" customHeight="1">
      <c r="A1" s="61" t="s">
        <v>36</v>
      </c>
      <c r="B1" s="17"/>
      <c r="C1" s="17"/>
      <c r="D1" s="17"/>
      <c r="E1" s="17"/>
      <c r="F1"/>
      <c r="G1"/>
      <c r="H1"/>
    </row>
    <row r="2" spans="6:8" ht="12.75" customHeight="1">
      <c r="F2"/>
      <c r="G2"/>
      <c r="H2"/>
    </row>
    <row r="3" spans="1:8" ht="12.75" customHeight="1">
      <c r="A3" s="6" t="s">
        <v>10</v>
      </c>
      <c r="F3"/>
      <c r="G3"/>
      <c r="H3"/>
    </row>
    <row r="4" spans="1:7" s="28" customFormat="1" ht="12.75" customHeight="1">
      <c r="A4" s="6" t="s">
        <v>11</v>
      </c>
      <c r="B4" s="45" t="s">
        <v>16</v>
      </c>
      <c r="C4" s="45" t="s">
        <v>14</v>
      </c>
      <c r="D4" s="45" t="s">
        <v>15</v>
      </c>
      <c r="E4" s="29"/>
      <c r="F4" s="29"/>
      <c r="G4" s="29"/>
    </row>
    <row r="5" spans="2:7" ht="12.75" customHeight="1">
      <c r="B5" s="9"/>
      <c r="C5" s="9"/>
      <c r="D5" s="9"/>
      <c r="E5"/>
      <c r="F5"/>
      <c r="G5"/>
    </row>
    <row r="6" spans="1:7" s="17" customFormat="1" ht="12.75" customHeight="1">
      <c r="A6" s="16" t="s">
        <v>39</v>
      </c>
      <c r="B6" s="15">
        <v>16</v>
      </c>
      <c r="C6" s="15">
        <f>OPE!R17</f>
        <v>29</v>
      </c>
      <c r="D6" s="15">
        <v>29</v>
      </c>
      <c r="E6" s="27"/>
      <c r="F6" s="27"/>
      <c r="G6" s="27"/>
    </row>
    <row r="7" spans="1:7" s="17" customFormat="1" ht="12.75" customHeight="1">
      <c r="A7" s="16" t="s">
        <v>42</v>
      </c>
      <c r="B7" s="15">
        <v>13</v>
      </c>
      <c r="C7" s="15">
        <f>OPE!R18</f>
        <v>30</v>
      </c>
      <c r="D7" s="15">
        <v>30</v>
      </c>
      <c r="E7" s="27"/>
      <c r="F7" s="27"/>
      <c r="G7" s="27"/>
    </row>
    <row r="8" spans="1:7" s="17" customFormat="1" ht="12.75" customHeight="1">
      <c r="A8" s="16" t="s">
        <v>44</v>
      </c>
      <c r="B8" s="15">
        <v>19</v>
      </c>
      <c r="C8" s="15">
        <f>OPE!R19</f>
        <v>30</v>
      </c>
      <c r="D8" s="15">
        <v>28</v>
      </c>
      <c r="E8" s="27"/>
      <c r="F8" s="27"/>
      <c r="G8" s="27"/>
    </row>
    <row r="9" spans="1:7" s="17" customFormat="1" ht="12.75" customHeight="1">
      <c r="A9" s="16" t="s">
        <v>45</v>
      </c>
      <c r="B9" s="15">
        <v>16</v>
      </c>
      <c r="C9" s="15">
        <f>OPE!R20</f>
        <v>29</v>
      </c>
      <c r="D9" s="15">
        <v>29</v>
      </c>
      <c r="E9" s="27"/>
      <c r="F9" s="27"/>
      <c r="G9" s="27"/>
    </row>
    <row r="10" spans="1:7" s="17" customFormat="1" ht="12.75" customHeight="1">
      <c r="A10" s="16" t="s">
        <v>50</v>
      </c>
      <c r="B10" s="15">
        <v>15</v>
      </c>
      <c r="C10" s="15">
        <f>OPE!R21</f>
        <v>29</v>
      </c>
      <c r="D10" s="15">
        <v>35</v>
      </c>
      <c r="E10" s="27"/>
      <c r="F10" s="27"/>
      <c r="G10" s="27"/>
    </row>
    <row r="11" spans="1:4" ht="12.75" customHeight="1">
      <c r="A11" s="29"/>
      <c r="B11" s="12"/>
      <c r="C11" s="12"/>
      <c r="D11" s="12"/>
    </row>
    <row r="12" spans="6:8" ht="12.75" customHeight="1">
      <c r="F12"/>
      <c r="G12"/>
      <c r="H12"/>
    </row>
    <row r="13" spans="1:8" s="32" customFormat="1" ht="12.75" customHeight="1">
      <c r="A13" s="33" t="s">
        <v>40</v>
      </c>
      <c r="B13" s="46" t="s">
        <v>10</v>
      </c>
      <c r="C13" s="46" t="s">
        <v>10</v>
      </c>
      <c r="D13" s="46" t="s">
        <v>6</v>
      </c>
      <c r="E13" s="46" t="s">
        <v>13</v>
      </c>
      <c r="F13" s="46" t="s">
        <v>13</v>
      </c>
      <c r="G13" s="41" t="s">
        <v>6</v>
      </c>
      <c r="H13" s="41" t="s">
        <v>7</v>
      </c>
    </row>
    <row r="14" spans="1:8" s="32" customFormat="1" ht="12.75" customHeight="1">
      <c r="A14" s="33"/>
      <c r="B14" s="42" t="s">
        <v>17</v>
      </c>
      <c r="C14" s="42" t="s">
        <v>18</v>
      </c>
      <c r="D14" s="42" t="s">
        <v>10</v>
      </c>
      <c r="E14" s="42" t="s">
        <v>19</v>
      </c>
      <c r="F14" s="42" t="s">
        <v>20</v>
      </c>
      <c r="G14" s="44" t="s">
        <v>13</v>
      </c>
      <c r="H14" s="44" t="s">
        <v>6</v>
      </c>
    </row>
    <row r="15" spans="2:8" ht="12.75" customHeight="1">
      <c r="B15" s="3"/>
      <c r="C15" s="3"/>
      <c r="D15" s="3"/>
      <c r="E15" s="3"/>
      <c r="F15" s="3"/>
      <c r="G15" s="3"/>
      <c r="H15" s="9"/>
    </row>
    <row r="16" spans="1:8" ht="12.75" customHeight="1">
      <c r="A16" s="16" t="s">
        <v>39</v>
      </c>
      <c r="B16" s="54">
        <v>0</v>
      </c>
      <c r="C16" s="54">
        <f>57+51</f>
        <v>108</v>
      </c>
      <c r="D16" s="54">
        <f>C16+B16</f>
        <v>108</v>
      </c>
      <c r="E16" s="54">
        <v>0</v>
      </c>
      <c r="F16" s="54">
        <v>0</v>
      </c>
      <c r="G16" s="54">
        <f>F16+E16</f>
        <v>0</v>
      </c>
      <c r="H16" s="55">
        <f>G16+D16</f>
        <v>108</v>
      </c>
    </row>
    <row r="17" spans="1:8" ht="12.75" customHeight="1">
      <c r="A17" s="16" t="s">
        <v>42</v>
      </c>
      <c r="B17" s="54">
        <v>0</v>
      </c>
      <c r="C17" s="54">
        <f>36+18</f>
        <v>54</v>
      </c>
      <c r="D17" s="54">
        <f>C17+B17</f>
        <v>54</v>
      </c>
      <c r="E17" s="54">
        <v>0</v>
      </c>
      <c r="F17" s="54">
        <v>0</v>
      </c>
      <c r="G17" s="54">
        <f>F17+E17</f>
        <v>0</v>
      </c>
      <c r="H17" s="55">
        <f>G17+D17</f>
        <v>54</v>
      </c>
    </row>
    <row r="18" spans="1:8" ht="12.75" customHeight="1">
      <c r="A18" s="16" t="s">
        <v>44</v>
      </c>
      <c r="B18" s="54">
        <v>0</v>
      </c>
      <c r="C18" s="54">
        <v>81</v>
      </c>
      <c r="D18" s="54">
        <f>C18+B18</f>
        <v>81</v>
      </c>
      <c r="E18" s="54">
        <v>0</v>
      </c>
      <c r="F18" s="54">
        <v>0</v>
      </c>
      <c r="G18" s="54">
        <f>F18+E18</f>
        <v>0</v>
      </c>
      <c r="H18" s="55">
        <f>G18+D18</f>
        <v>81</v>
      </c>
    </row>
    <row r="19" spans="1:8" ht="12.75" customHeight="1">
      <c r="A19" s="16" t="s">
        <v>45</v>
      </c>
      <c r="B19" s="54">
        <v>0</v>
      </c>
      <c r="C19" s="54">
        <v>96</v>
      </c>
      <c r="D19" s="54">
        <f>C19+B19</f>
        <v>96</v>
      </c>
      <c r="E19" s="54">
        <v>0</v>
      </c>
      <c r="F19" s="54">
        <v>0</v>
      </c>
      <c r="G19" s="54">
        <f>F19+E19</f>
        <v>0</v>
      </c>
      <c r="H19" s="55">
        <f>G19+D19</f>
        <v>96</v>
      </c>
    </row>
    <row r="20" spans="1:8" ht="12.75" customHeight="1">
      <c r="A20" s="16" t="s">
        <v>50</v>
      </c>
      <c r="B20" s="54">
        <v>0</v>
      </c>
      <c r="C20" s="54">
        <v>78</v>
      </c>
      <c r="D20" s="54">
        <f>C20+B20</f>
        <v>78</v>
      </c>
      <c r="E20" s="54">
        <v>0</v>
      </c>
      <c r="F20" s="54">
        <v>0</v>
      </c>
      <c r="G20" s="54">
        <f>F20+E20</f>
        <v>0</v>
      </c>
      <c r="H20" s="55">
        <f>G20+D20</f>
        <v>78</v>
      </c>
    </row>
    <row r="21" spans="1:8" ht="12.75" customHeight="1">
      <c r="A21" s="29"/>
      <c r="B21" s="10"/>
      <c r="C21" s="10"/>
      <c r="D21" s="10"/>
      <c r="E21" s="10"/>
      <c r="F21" s="10"/>
      <c r="G21" s="10"/>
      <c r="H21" s="12"/>
    </row>
    <row r="23" spans="1:5" ht="12.75" customHeight="1">
      <c r="A23" s="29"/>
      <c r="B23"/>
      <c r="C23"/>
      <c r="D23"/>
      <c r="E23"/>
    </row>
    <row r="24" spans="1:8" s="32" customFormat="1" ht="12.75" customHeight="1">
      <c r="A24" s="33" t="s">
        <v>41</v>
      </c>
      <c r="B24" s="46" t="s">
        <v>10</v>
      </c>
      <c r="C24" s="46" t="s">
        <v>10</v>
      </c>
      <c r="D24" s="46" t="s">
        <v>6</v>
      </c>
      <c r="E24" s="46" t="s">
        <v>13</v>
      </c>
      <c r="F24" s="46" t="s">
        <v>21</v>
      </c>
      <c r="G24" s="46" t="s">
        <v>22</v>
      </c>
      <c r="H24" s="41" t="s">
        <v>7</v>
      </c>
    </row>
    <row r="25" spans="2:8" s="32" customFormat="1" ht="12.75" customHeight="1">
      <c r="B25" s="42" t="s">
        <v>17</v>
      </c>
      <c r="C25" s="42" t="s">
        <v>18</v>
      </c>
      <c r="D25" s="42" t="s">
        <v>10</v>
      </c>
      <c r="E25" s="42" t="s">
        <v>19</v>
      </c>
      <c r="F25" s="42" t="s">
        <v>20</v>
      </c>
      <c r="G25" s="42" t="s">
        <v>13</v>
      </c>
      <c r="H25" s="44" t="s">
        <v>6</v>
      </c>
    </row>
    <row r="26" spans="2:8" ht="12.75" customHeight="1">
      <c r="B26" s="13"/>
      <c r="C26" s="13"/>
      <c r="D26" s="13"/>
      <c r="E26" s="13"/>
      <c r="F26" s="13"/>
      <c r="G26" s="13"/>
      <c r="H26" s="15"/>
    </row>
    <row r="27" spans="1:8" ht="12.75" customHeight="1">
      <c r="A27" s="16" t="s">
        <v>39</v>
      </c>
      <c r="B27" s="25">
        <f>B16*1.76</f>
        <v>0</v>
      </c>
      <c r="C27" s="25">
        <f>C16*2.38</f>
        <v>257.03999999999996</v>
      </c>
      <c r="D27" s="25">
        <f>C27+B27</f>
        <v>257.03999999999996</v>
      </c>
      <c r="E27" s="25">
        <v>0</v>
      </c>
      <c r="F27" s="25">
        <v>0</v>
      </c>
      <c r="G27" s="25">
        <f>F27+E27</f>
        <v>0</v>
      </c>
      <c r="H27" s="26">
        <f>G27+D27</f>
        <v>257.03999999999996</v>
      </c>
    </row>
    <row r="28" spans="1:8" ht="12.75" customHeight="1">
      <c r="A28" s="16" t="s">
        <v>42</v>
      </c>
      <c r="B28" s="25">
        <f>B17*1.76</f>
        <v>0</v>
      </c>
      <c r="C28" s="25">
        <f>C17*2.38</f>
        <v>128.51999999999998</v>
      </c>
      <c r="D28" s="25">
        <f>C28+B28</f>
        <v>128.51999999999998</v>
      </c>
      <c r="E28" s="25">
        <v>0</v>
      </c>
      <c r="F28" s="25">
        <v>0</v>
      </c>
      <c r="G28" s="25">
        <f>F28+E28</f>
        <v>0</v>
      </c>
      <c r="H28" s="26">
        <f>G28+D28</f>
        <v>128.51999999999998</v>
      </c>
    </row>
    <row r="29" spans="1:8" ht="12.75" customHeight="1">
      <c r="A29" s="16" t="s">
        <v>44</v>
      </c>
      <c r="B29" s="25">
        <f>B18*1.76</f>
        <v>0</v>
      </c>
      <c r="C29" s="25">
        <f>C18*2.38</f>
        <v>192.78</v>
      </c>
      <c r="D29" s="25">
        <f>C29+B29</f>
        <v>192.78</v>
      </c>
      <c r="E29" s="25">
        <v>0</v>
      </c>
      <c r="F29" s="25">
        <v>0</v>
      </c>
      <c r="G29" s="25">
        <f>F29+E29</f>
        <v>0</v>
      </c>
      <c r="H29" s="26">
        <f>G29+D29</f>
        <v>192.78</v>
      </c>
    </row>
    <row r="30" spans="1:8" ht="12.75" customHeight="1">
      <c r="A30" s="16" t="s">
        <v>45</v>
      </c>
      <c r="B30" s="25">
        <f>B19*1.76</f>
        <v>0</v>
      </c>
      <c r="C30" s="25">
        <f>C19*2.38</f>
        <v>228.48</v>
      </c>
      <c r="D30" s="25">
        <f>C30+B30</f>
        <v>228.48</v>
      </c>
      <c r="E30" s="25">
        <v>0</v>
      </c>
      <c r="F30" s="25">
        <v>0</v>
      </c>
      <c r="G30" s="25">
        <f>F30+E30</f>
        <v>0</v>
      </c>
      <c r="H30" s="26">
        <f>G30+D30</f>
        <v>228.48</v>
      </c>
    </row>
    <row r="31" spans="1:8" ht="12.75" customHeight="1">
      <c r="A31" s="16" t="s">
        <v>50</v>
      </c>
      <c r="B31" s="25">
        <f>B20*1.76</f>
        <v>0</v>
      </c>
      <c r="C31" s="25">
        <f>C20*2.38</f>
        <v>185.64</v>
      </c>
      <c r="D31" s="25">
        <f>C31+B31</f>
        <v>185.64</v>
      </c>
      <c r="E31" s="25">
        <v>0</v>
      </c>
      <c r="F31" s="25">
        <v>0</v>
      </c>
      <c r="G31" s="25">
        <f>F31+E31</f>
        <v>0</v>
      </c>
      <c r="H31" s="26">
        <f>G31+D31</f>
        <v>185.64</v>
      </c>
    </row>
    <row r="32" spans="1:8" ht="12.75" customHeight="1">
      <c r="A32" s="29"/>
      <c r="B32" s="10"/>
      <c r="C32" s="10"/>
      <c r="D32" s="10"/>
      <c r="E32" s="10"/>
      <c r="F32" s="10"/>
      <c r="G32" s="10"/>
      <c r="H32" s="12"/>
    </row>
    <row r="34" ht="12.75" customHeight="1">
      <c r="A34" s="58" t="s">
        <v>43</v>
      </c>
    </row>
    <row r="35" ht="12.75" customHeight="1">
      <c r="A35" s="58"/>
    </row>
    <row r="36" ht="12.75" customHeight="1">
      <c r="A36" s="58"/>
    </row>
    <row r="43" s="17" customFormat="1" ht="12.75" customHeight="1">
      <c r="A43" s="30"/>
    </row>
    <row r="76" s="17" customFormat="1" ht="12.75" customHeight="1">
      <c r="A76" s="30"/>
    </row>
    <row r="88" s="17" customFormat="1" ht="12.75" customHeight="1">
      <c r="A88" s="30"/>
    </row>
    <row r="97" s="17" customFormat="1" ht="12.75" customHeight="1">
      <c r="A97" s="30"/>
    </row>
  </sheetData>
  <printOptions/>
  <pageMargins left="0.25" right="0.25" top="1" bottom="0.75" header="0.5" footer="0.25"/>
  <pageSetup fitToHeight="1" fitToWidth="1" horizontalDpi="300" verticalDpi="300" orientation="landscape" r:id="rId1"/>
  <headerFooter alignWithMargins="0">
    <oddHeader>&amp;CThe University of Alabama in Huntsville
Unit Academic Reports 
</oddHeader>
    <oddFooter xml:space="preserve">&amp;L&amp;8Office of Institutional Research
&amp;D (np)
&amp;F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P135"/>
  <sheetViews>
    <sheetView workbookViewId="0" topLeftCell="A1">
      <selection activeCell="A2" sqref="A2"/>
    </sheetView>
  </sheetViews>
  <sheetFormatPr defaultColWidth="9.140625" defaultRowHeight="12.75" customHeight="1"/>
  <cols>
    <col min="1" max="1" width="20.7109375" style="2" customWidth="1"/>
    <col min="2" max="15" width="7.28125" style="2" customWidth="1"/>
    <col min="16" max="16384" width="9.140625" style="2" customWidth="1"/>
  </cols>
  <sheetData>
    <row r="1" ht="12.75" customHeight="1">
      <c r="A1" s="18" t="s">
        <v>24</v>
      </c>
    </row>
    <row r="2" ht="12.75" customHeight="1">
      <c r="A2" s="18"/>
    </row>
    <row r="3" spans="1:16" s="28" customFormat="1" ht="12.75" customHeight="1">
      <c r="A3" s="29"/>
      <c r="B3" s="47" t="s">
        <v>0</v>
      </c>
      <c r="C3" s="48"/>
      <c r="D3" s="47" t="s">
        <v>1</v>
      </c>
      <c r="E3" s="48"/>
      <c r="F3" s="47" t="s">
        <v>2</v>
      </c>
      <c r="G3" s="48"/>
      <c r="H3" s="47" t="s">
        <v>3</v>
      </c>
      <c r="I3" s="48"/>
      <c r="J3" s="47" t="s">
        <v>4</v>
      </c>
      <c r="K3" s="48"/>
      <c r="L3" s="47" t="s">
        <v>5</v>
      </c>
      <c r="M3" s="48"/>
      <c r="N3" s="47" t="s">
        <v>6</v>
      </c>
      <c r="O3" s="48"/>
      <c r="P3" s="37" t="s">
        <v>7</v>
      </c>
    </row>
    <row r="4" spans="1:16" s="28" customFormat="1" ht="12.75" customHeight="1">
      <c r="A4" s="59" t="s">
        <v>46</v>
      </c>
      <c r="B4" s="38" t="s">
        <v>8</v>
      </c>
      <c r="C4" s="39" t="s">
        <v>9</v>
      </c>
      <c r="D4" s="38" t="s">
        <v>8</v>
      </c>
      <c r="E4" s="39" t="s">
        <v>9</v>
      </c>
      <c r="F4" s="38" t="s">
        <v>8</v>
      </c>
      <c r="G4" s="39" t="s">
        <v>9</v>
      </c>
      <c r="H4" s="38" t="s">
        <v>8</v>
      </c>
      <c r="I4" s="39" t="s">
        <v>9</v>
      </c>
      <c r="J4" s="38" t="s">
        <v>8</v>
      </c>
      <c r="K4" s="39" t="s">
        <v>9</v>
      </c>
      <c r="L4" s="38" t="s">
        <v>8</v>
      </c>
      <c r="M4" s="39" t="s">
        <v>9</v>
      </c>
      <c r="N4" s="38" t="s">
        <v>8</v>
      </c>
      <c r="O4" s="39" t="s">
        <v>9</v>
      </c>
      <c r="P4" s="40" t="s">
        <v>6</v>
      </c>
    </row>
    <row r="5" spans="1:16" ht="12.75" customHeight="1">
      <c r="A5"/>
      <c r="B5" s="3"/>
      <c r="C5" s="4"/>
      <c r="D5" s="3"/>
      <c r="E5" s="4"/>
      <c r="F5" s="3"/>
      <c r="G5" s="4"/>
      <c r="H5" s="3"/>
      <c r="I5" s="4"/>
      <c r="J5" s="3"/>
      <c r="K5" s="4"/>
      <c r="L5" s="3"/>
      <c r="M5" s="4"/>
      <c r="N5" s="3"/>
      <c r="O5" s="4"/>
      <c r="P5" s="9"/>
    </row>
    <row r="6" spans="1:16" ht="12.75" customHeight="1">
      <c r="A6" s="16" t="s">
        <v>39</v>
      </c>
      <c r="B6" s="49">
        <v>0</v>
      </c>
      <c r="C6" s="50">
        <v>0</v>
      </c>
      <c r="D6" s="49">
        <v>0</v>
      </c>
      <c r="E6" s="50">
        <v>0</v>
      </c>
      <c r="F6" s="49">
        <v>0</v>
      </c>
      <c r="G6" s="50">
        <v>0</v>
      </c>
      <c r="H6" s="49">
        <v>0</v>
      </c>
      <c r="I6" s="50">
        <v>0</v>
      </c>
      <c r="J6" s="49">
        <v>0</v>
      </c>
      <c r="K6" s="50">
        <v>0</v>
      </c>
      <c r="L6" s="49">
        <v>0</v>
      </c>
      <c r="M6" s="50">
        <v>0</v>
      </c>
      <c r="N6" s="49">
        <f aca="true" t="shared" si="0" ref="N6:O10">L6+J6+H6+F6+D6+B6</f>
        <v>0</v>
      </c>
      <c r="O6" s="50">
        <f t="shared" si="0"/>
        <v>0</v>
      </c>
      <c r="P6" s="51">
        <f>O6+N6</f>
        <v>0</v>
      </c>
    </row>
    <row r="7" spans="1:16" ht="12.75" customHeight="1">
      <c r="A7" s="16" t="s">
        <v>42</v>
      </c>
      <c r="B7" s="49">
        <v>0</v>
      </c>
      <c r="C7" s="50">
        <v>0</v>
      </c>
      <c r="D7" s="49">
        <v>0</v>
      </c>
      <c r="E7" s="50">
        <v>0</v>
      </c>
      <c r="F7" s="49">
        <v>0</v>
      </c>
      <c r="G7" s="50">
        <v>0</v>
      </c>
      <c r="H7" s="49">
        <v>0</v>
      </c>
      <c r="I7" s="50">
        <v>0</v>
      </c>
      <c r="J7" s="49">
        <v>0</v>
      </c>
      <c r="K7" s="50">
        <v>0</v>
      </c>
      <c r="L7" s="49">
        <v>0</v>
      </c>
      <c r="M7" s="50">
        <v>0</v>
      </c>
      <c r="N7" s="49">
        <f t="shared" si="0"/>
        <v>0</v>
      </c>
      <c r="O7" s="50">
        <f t="shared" si="0"/>
        <v>0</v>
      </c>
      <c r="P7" s="51">
        <f>O7+N7</f>
        <v>0</v>
      </c>
    </row>
    <row r="8" spans="1:16" ht="12.75" customHeight="1">
      <c r="A8" s="16" t="s">
        <v>44</v>
      </c>
      <c r="B8" s="49">
        <v>1</v>
      </c>
      <c r="C8" s="50">
        <v>1</v>
      </c>
      <c r="D8" s="49">
        <v>0</v>
      </c>
      <c r="E8" s="50">
        <v>0</v>
      </c>
      <c r="F8" s="49">
        <v>0</v>
      </c>
      <c r="G8" s="50">
        <v>0</v>
      </c>
      <c r="H8" s="49">
        <v>0</v>
      </c>
      <c r="I8" s="50">
        <v>0</v>
      </c>
      <c r="J8" s="49">
        <v>0</v>
      </c>
      <c r="K8" s="50">
        <v>0</v>
      </c>
      <c r="L8" s="49">
        <v>0</v>
      </c>
      <c r="M8" s="50">
        <v>1</v>
      </c>
      <c r="N8" s="49">
        <f t="shared" si="0"/>
        <v>1</v>
      </c>
      <c r="O8" s="50">
        <f t="shared" si="0"/>
        <v>2</v>
      </c>
      <c r="P8" s="51">
        <f>O8+N8</f>
        <v>3</v>
      </c>
    </row>
    <row r="9" spans="1:16" ht="12.75" customHeight="1">
      <c r="A9" s="16" t="s">
        <v>45</v>
      </c>
      <c r="B9" s="49">
        <v>1</v>
      </c>
      <c r="C9" s="50">
        <v>1</v>
      </c>
      <c r="D9" s="49">
        <v>0</v>
      </c>
      <c r="E9" s="50">
        <v>0</v>
      </c>
      <c r="F9" s="49">
        <v>0</v>
      </c>
      <c r="G9" s="50">
        <v>0</v>
      </c>
      <c r="H9" s="49">
        <v>0</v>
      </c>
      <c r="I9" s="50">
        <v>0</v>
      </c>
      <c r="J9" s="49">
        <v>0</v>
      </c>
      <c r="K9" s="50">
        <v>0</v>
      </c>
      <c r="L9" s="49">
        <v>0</v>
      </c>
      <c r="M9" s="50">
        <v>0</v>
      </c>
      <c r="N9" s="49">
        <f t="shared" si="0"/>
        <v>1</v>
      </c>
      <c r="O9" s="50">
        <f t="shared" si="0"/>
        <v>1</v>
      </c>
      <c r="P9" s="51">
        <f>O9+N9</f>
        <v>2</v>
      </c>
    </row>
    <row r="10" spans="1:16" ht="12.75" customHeight="1">
      <c r="A10" s="16" t="s">
        <v>50</v>
      </c>
      <c r="B10" s="49">
        <v>1</v>
      </c>
      <c r="C10" s="50">
        <v>0</v>
      </c>
      <c r="D10" s="49">
        <v>0</v>
      </c>
      <c r="E10" s="50">
        <v>0</v>
      </c>
      <c r="F10" s="49">
        <v>1</v>
      </c>
      <c r="G10" s="50">
        <v>0</v>
      </c>
      <c r="H10" s="49">
        <v>0</v>
      </c>
      <c r="I10" s="50">
        <v>0</v>
      </c>
      <c r="J10" s="49">
        <v>0</v>
      </c>
      <c r="K10" s="50">
        <v>1</v>
      </c>
      <c r="L10" s="49">
        <v>0</v>
      </c>
      <c r="M10" s="50">
        <v>0</v>
      </c>
      <c r="N10" s="49">
        <f t="shared" si="0"/>
        <v>2</v>
      </c>
      <c r="O10" s="50">
        <f t="shared" si="0"/>
        <v>1</v>
      </c>
      <c r="P10" s="51">
        <f>O10+N10</f>
        <v>3</v>
      </c>
    </row>
    <row r="11" spans="2:16" ht="12.75" customHeight="1">
      <c r="B11" s="10"/>
      <c r="C11" s="11"/>
      <c r="D11" s="10"/>
      <c r="E11" s="11"/>
      <c r="F11" s="10"/>
      <c r="G11" s="11"/>
      <c r="H11" s="10"/>
      <c r="I11" s="11"/>
      <c r="J11" s="10"/>
      <c r="K11" s="11"/>
      <c r="L11" s="10"/>
      <c r="M11" s="11"/>
      <c r="N11" s="10"/>
      <c r="O11" s="11"/>
      <c r="P11" s="12"/>
    </row>
    <row r="13" ht="12.75" customHeight="1">
      <c r="A13" s="6" t="s">
        <v>13</v>
      </c>
    </row>
    <row r="14" spans="1:16" s="32" customFormat="1" ht="12.75" customHeight="1">
      <c r="A14" s="33" t="s">
        <v>11</v>
      </c>
      <c r="B14" s="47" t="s">
        <v>0</v>
      </c>
      <c r="C14" s="48"/>
      <c r="D14" s="47" t="s">
        <v>1</v>
      </c>
      <c r="E14" s="48"/>
      <c r="F14" s="47" t="s">
        <v>2</v>
      </c>
      <c r="G14" s="48"/>
      <c r="H14" s="47" t="s">
        <v>3</v>
      </c>
      <c r="I14" s="48"/>
      <c r="J14" s="47" t="s">
        <v>4</v>
      </c>
      <c r="K14" s="48"/>
      <c r="L14" s="47" t="s">
        <v>5</v>
      </c>
      <c r="M14" s="48"/>
      <c r="N14" s="47" t="s">
        <v>6</v>
      </c>
      <c r="O14" s="48"/>
      <c r="P14" s="37" t="s">
        <v>7</v>
      </c>
    </row>
    <row r="15" spans="1:16" s="32" customFormat="1" ht="12.75" customHeight="1">
      <c r="A15" s="33" t="s">
        <v>12</v>
      </c>
      <c r="B15" s="42" t="s">
        <v>8</v>
      </c>
      <c r="C15" s="43" t="s">
        <v>9</v>
      </c>
      <c r="D15" s="42" t="s">
        <v>8</v>
      </c>
      <c r="E15" s="43" t="s">
        <v>9</v>
      </c>
      <c r="F15" s="42" t="s">
        <v>8</v>
      </c>
      <c r="G15" s="43" t="s">
        <v>9</v>
      </c>
      <c r="H15" s="42" t="s">
        <v>8</v>
      </c>
      <c r="I15" s="43" t="s">
        <v>9</v>
      </c>
      <c r="J15" s="42" t="s">
        <v>8</v>
      </c>
      <c r="K15" s="43" t="s">
        <v>9</v>
      </c>
      <c r="L15" s="42" t="s">
        <v>8</v>
      </c>
      <c r="M15" s="43" t="s">
        <v>9</v>
      </c>
      <c r="N15" s="42" t="s">
        <v>8</v>
      </c>
      <c r="O15" s="43" t="s">
        <v>9</v>
      </c>
      <c r="P15" s="44" t="s">
        <v>6</v>
      </c>
    </row>
    <row r="16" spans="1:16" ht="12.75" customHeight="1">
      <c r="A16" s="6"/>
      <c r="B16" s="13"/>
      <c r="C16" s="14"/>
      <c r="D16" s="13"/>
      <c r="E16" s="14"/>
      <c r="F16" s="13"/>
      <c r="G16" s="14"/>
      <c r="H16" s="13"/>
      <c r="I16" s="14"/>
      <c r="J16" s="13"/>
      <c r="K16" s="14"/>
      <c r="L16" s="13"/>
      <c r="M16" s="14"/>
      <c r="N16" s="13"/>
      <c r="O16" s="14"/>
      <c r="P16" s="15"/>
    </row>
    <row r="17" spans="1:16" s="17" customFormat="1" ht="12.75" customHeight="1">
      <c r="A17" s="16" t="s">
        <v>39</v>
      </c>
      <c r="B17" s="49">
        <v>2</v>
      </c>
      <c r="C17" s="50">
        <v>4</v>
      </c>
      <c r="D17" s="49">
        <v>0</v>
      </c>
      <c r="E17" s="50">
        <v>0</v>
      </c>
      <c r="F17" s="49">
        <v>0</v>
      </c>
      <c r="G17" s="50">
        <v>0</v>
      </c>
      <c r="H17" s="49">
        <v>0</v>
      </c>
      <c r="I17" s="50">
        <v>0</v>
      </c>
      <c r="J17" s="49">
        <v>0</v>
      </c>
      <c r="K17" s="50">
        <v>0</v>
      </c>
      <c r="L17" s="49">
        <v>0</v>
      </c>
      <c r="M17" s="50">
        <v>0</v>
      </c>
      <c r="N17" s="49">
        <f aca="true" t="shared" si="1" ref="N17:O21">L17+J17+H17+F17+D17+B17</f>
        <v>2</v>
      </c>
      <c r="O17" s="50">
        <f t="shared" si="1"/>
        <v>4</v>
      </c>
      <c r="P17" s="51">
        <f>O17+N17</f>
        <v>6</v>
      </c>
    </row>
    <row r="18" spans="1:16" s="17" customFormat="1" ht="12.75" customHeight="1">
      <c r="A18" s="16" t="s">
        <v>42</v>
      </c>
      <c r="B18" s="49">
        <v>5</v>
      </c>
      <c r="C18" s="50">
        <v>3</v>
      </c>
      <c r="D18" s="49">
        <v>0</v>
      </c>
      <c r="E18" s="50">
        <v>0</v>
      </c>
      <c r="F18" s="49">
        <v>0</v>
      </c>
      <c r="G18" s="50">
        <v>0</v>
      </c>
      <c r="H18" s="49">
        <v>0</v>
      </c>
      <c r="I18" s="50">
        <v>0</v>
      </c>
      <c r="J18" s="49">
        <v>0</v>
      </c>
      <c r="K18" s="50">
        <v>1</v>
      </c>
      <c r="L18" s="49">
        <v>0</v>
      </c>
      <c r="M18" s="50">
        <v>1</v>
      </c>
      <c r="N18" s="49">
        <f t="shared" si="1"/>
        <v>5</v>
      </c>
      <c r="O18" s="50">
        <f t="shared" si="1"/>
        <v>5</v>
      </c>
      <c r="P18" s="51">
        <f>O18+N18</f>
        <v>10</v>
      </c>
    </row>
    <row r="19" spans="1:16" s="17" customFormat="1" ht="12.75" customHeight="1">
      <c r="A19" s="16" t="s">
        <v>44</v>
      </c>
      <c r="B19" s="49">
        <v>2</v>
      </c>
      <c r="C19" s="50">
        <v>5</v>
      </c>
      <c r="D19" s="49">
        <v>0</v>
      </c>
      <c r="E19" s="50">
        <v>0</v>
      </c>
      <c r="F19" s="49">
        <v>1</v>
      </c>
      <c r="G19" s="50">
        <v>0</v>
      </c>
      <c r="H19" s="49">
        <v>0</v>
      </c>
      <c r="I19" s="50">
        <v>0</v>
      </c>
      <c r="J19" s="49">
        <v>0</v>
      </c>
      <c r="K19" s="50">
        <v>1</v>
      </c>
      <c r="L19" s="49">
        <v>0</v>
      </c>
      <c r="M19" s="50">
        <v>0</v>
      </c>
      <c r="N19" s="49">
        <f t="shared" si="1"/>
        <v>3</v>
      </c>
      <c r="O19" s="50">
        <f t="shared" si="1"/>
        <v>6</v>
      </c>
      <c r="P19" s="51">
        <f>O19+N19</f>
        <v>9</v>
      </c>
    </row>
    <row r="20" spans="1:16" s="17" customFormat="1" ht="12.75" customHeight="1">
      <c r="A20" s="16" t="s">
        <v>45</v>
      </c>
      <c r="B20" s="49">
        <v>3</v>
      </c>
      <c r="C20" s="50">
        <v>4</v>
      </c>
      <c r="D20" s="49">
        <v>0</v>
      </c>
      <c r="E20" s="50">
        <v>0</v>
      </c>
      <c r="F20" s="49">
        <v>1</v>
      </c>
      <c r="G20" s="50">
        <v>0</v>
      </c>
      <c r="H20" s="49">
        <v>1</v>
      </c>
      <c r="I20" s="50">
        <v>0</v>
      </c>
      <c r="J20" s="49">
        <v>0</v>
      </c>
      <c r="K20" s="50">
        <v>1</v>
      </c>
      <c r="L20" s="49">
        <v>0</v>
      </c>
      <c r="M20" s="50">
        <v>0</v>
      </c>
      <c r="N20" s="49">
        <f t="shared" si="1"/>
        <v>5</v>
      </c>
      <c r="O20" s="50">
        <f t="shared" si="1"/>
        <v>5</v>
      </c>
      <c r="P20" s="51">
        <f>O20+N20</f>
        <v>10</v>
      </c>
    </row>
    <row r="21" spans="1:16" s="17" customFormat="1" ht="12.75" customHeight="1">
      <c r="A21" s="16" t="s">
        <v>50</v>
      </c>
      <c r="B21" s="49">
        <v>3</v>
      </c>
      <c r="C21" s="50">
        <v>2</v>
      </c>
      <c r="D21" s="49">
        <v>0</v>
      </c>
      <c r="E21" s="50">
        <v>1</v>
      </c>
      <c r="F21" s="49">
        <v>1</v>
      </c>
      <c r="G21" s="50">
        <v>0</v>
      </c>
      <c r="H21" s="49">
        <v>0</v>
      </c>
      <c r="I21" s="50">
        <v>0</v>
      </c>
      <c r="J21" s="49">
        <v>0</v>
      </c>
      <c r="K21" s="50">
        <v>0</v>
      </c>
      <c r="L21" s="49">
        <v>0</v>
      </c>
      <c r="M21" s="50">
        <v>0</v>
      </c>
      <c r="N21" s="49">
        <f t="shared" si="1"/>
        <v>4</v>
      </c>
      <c r="O21" s="50">
        <f t="shared" si="1"/>
        <v>3</v>
      </c>
      <c r="P21" s="51">
        <f>O21+N21</f>
        <v>7</v>
      </c>
    </row>
    <row r="22" spans="2:16" ht="12.75" customHeight="1">
      <c r="B22" s="10"/>
      <c r="C22" s="11"/>
      <c r="D22" s="10"/>
      <c r="E22" s="11"/>
      <c r="F22" s="10"/>
      <c r="G22" s="11"/>
      <c r="H22" s="10"/>
      <c r="I22" s="11"/>
      <c r="J22" s="10"/>
      <c r="K22" s="11"/>
      <c r="L22" s="10"/>
      <c r="M22" s="11"/>
      <c r="N22" s="10"/>
      <c r="O22" s="11"/>
      <c r="P22" s="12"/>
    </row>
    <row r="24" ht="12.75" customHeight="1">
      <c r="A24" s="76"/>
    </row>
    <row r="25" ht="12.75" customHeight="1">
      <c r="A25" s="28"/>
    </row>
    <row r="62" spans="1:16" s="17" customFormat="1" ht="12.75" customHeight="1">
      <c r="A62" s="2"/>
      <c r="B62" s="2"/>
      <c r="C62" s="2"/>
      <c r="D62" s="2"/>
      <c r="E62" s="2"/>
      <c r="F62" s="2"/>
      <c r="G62" s="2"/>
      <c r="H62" s="2"/>
      <c r="I62" s="2"/>
      <c r="J62" s="2"/>
      <c r="K62" s="2"/>
      <c r="L62" s="2"/>
      <c r="M62" s="2"/>
      <c r="N62" s="2"/>
      <c r="O62" s="2"/>
      <c r="P62" s="2"/>
    </row>
    <row r="72" spans="1:16" s="17" customFormat="1" ht="12.75" customHeight="1">
      <c r="A72" s="2"/>
      <c r="B72" s="2"/>
      <c r="C72" s="2"/>
      <c r="D72" s="2"/>
      <c r="E72" s="2"/>
      <c r="F72" s="2"/>
      <c r="G72" s="2"/>
      <c r="H72" s="2"/>
      <c r="I72" s="2"/>
      <c r="J72" s="2"/>
      <c r="K72" s="2"/>
      <c r="L72" s="2"/>
      <c r="M72" s="2"/>
      <c r="N72" s="2"/>
      <c r="O72" s="2"/>
      <c r="P72" s="2"/>
    </row>
    <row r="85" spans="1:16" s="17" customFormat="1" ht="12.75" customHeight="1">
      <c r="A85" s="2"/>
      <c r="B85" s="2"/>
      <c r="C85" s="2"/>
      <c r="D85" s="2"/>
      <c r="E85" s="2"/>
      <c r="F85" s="2"/>
      <c r="G85" s="2"/>
      <c r="H85" s="2"/>
      <c r="I85" s="2"/>
      <c r="J85" s="2"/>
      <c r="K85" s="2"/>
      <c r="L85" s="2"/>
      <c r="M85" s="2"/>
      <c r="N85" s="2"/>
      <c r="O85" s="2"/>
      <c r="P85" s="2"/>
    </row>
    <row r="115" spans="1:16" s="17" customFormat="1" ht="12.75" customHeight="1">
      <c r="A115" s="2"/>
      <c r="B115" s="2"/>
      <c r="C115" s="2"/>
      <c r="D115" s="2"/>
      <c r="E115" s="2"/>
      <c r="F115" s="2"/>
      <c r="G115" s="2"/>
      <c r="H115" s="2"/>
      <c r="I115" s="2"/>
      <c r="J115" s="2"/>
      <c r="K115" s="2"/>
      <c r="L115" s="2"/>
      <c r="M115" s="2"/>
      <c r="N115" s="2"/>
      <c r="O115" s="2"/>
      <c r="P115" s="2"/>
    </row>
    <row r="125" spans="1:16" s="17" customFormat="1" ht="12.75" customHeight="1">
      <c r="A125" s="2"/>
      <c r="B125" s="2"/>
      <c r="C125" s="2"/>
      <c r="D125" s="2"/>
      <c r="E125" s="2"/>
      <c r="F125" s="2"/>
      <c r="G125" s="2"/>
      <c r="H125" s="2"/>
      <c r="I125" s="2"/>
      <c r="J125" s="2"/>
      <c r="K125" s="2"/>
      <c r="L125" s="2"/>
      <c r="M125" s="2"/>
      <c r="N125" s="2"/>
      <c r="O125" s="2"/>
      <c r="P125" s="2"/>
    </row>
    <row r="135" spans="1:16" s="17" customFormat="1" ht="12.75" customHeight="1">
      <c r="A135" s="2"/>
      <c r="B135" s="2"/>
      <c r="C135" s="2"/>
      <c r="D135" s="2"/>
      <c r="E135" s="2"/>
      <c r="F135" s="2"/>
      <c r="G135" s="2"/>
      <c r="H135" s="2"/>
      <c r="I135" s="2"/>
      <c r="J135" s="2"/>
      <c r="K135" s="2"/>
      <c r="L135" s="2"/>
      <c r="M135" s="2"/>
      <c r="N135" s="2"/>
      <c r="O135" s="2"/>
      <c r="P135" s="2"/>
    </row>
  </sheetData>
  <printOptions/>
  <pageMargins left="0.25" right="0.25" top="1" bottom="0.75" header="0.5" footer="0.25"/>
  <pageSetup fitToHeight="1" fitToWidth="1" horizontalDpi="300" verticalDpi="300" orientation="landscape" r:id="rId1"/>
  <headerFooter alignWithMargins="0">
    <oddHeader>&amp;CThe University of Alabama in Huntsville
Unit Academic Reports 
</oddHeader>
    <oddFooter xml:space="preserve">&amp;L&amp;8Office of Institutional Research
&amp;D (np)
&amp;F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147"/>
  <sheetViews>
    <sheetView workbookViewId="0" topLeftCell="A1">
      <selection activeCell="A2" sqref="A2"/>
    </sheetView>
  </sheetViews>
  <sheetFormatPr defaultColWidth="9.140625" defaultRowHeight="12.75" customHeight="1"/>
  <cols>
    <col min="1" max="1" width="25.7109375" style="32" customWidth="1"/>
    <col min="2" max="8" width="15.7109375" style="2" customWidth="1"/>
    <col min="9" max="16384" width="9.140625" style="2" customWidth="1"/>
  </cols>
  <sheetData>
    <row r="1" ht="12.75" customHeight="1">
      <c r="A1" s="31" t="s">
        <v>24</v>
      </c>
    </row>
    <row r="2" spans="6:8" ht="12.75" customHeight="1">
      <c r="F2"/>
      <c r="G2"/>
      <c r="H2"/>
    </row>
    <row r="3" spans="1:8" ht="12.75" customHeight="1">
      <c r="A3" s="33" t="s">
        <v>13</v>
      </c>
      <c r="F3"/>
      <c r="G3"/>
      <c r="H3"/>
    </row>
    <row r="4" spans="1:7" s="28" customFormat="1" ht="12.75" customHeight="1">
      <c r="A4" s="33" t="s">
        <v>11</v>
      </c>
      <c r="B4" s="45" t="s">
        <v>16</v>
      </c>
      <c r="C4" s="45" t="s">
        <v>14</v>
      </c>
      <c r="D4" s="45" t="s">
        <v>15</v>
      </c>
      <c r="E4" s="29"/>
      <c r="F4" s="29"/>
      <c r="G4" s="29"/>
    </row>
    <row r="5" spans="2:7" ht="12.75" customHeight="1">
      <c r="B5" s="9"/>
      <c r="C5" s="9"/>
      <c r="D5" s="9"/>
      <c r="E5"/>
      <c r="F5"/>
      <c r="G5"/>
    </row>
    <row r="6" spans="1:7" s="17" customFormat="1" ht="12.75" customHeight="1">
      <c r="A6" s="16" t="s">
        <v>39</v>
      </c>
      <c r="B6" s="15">
        <v>3</v>
      </c>
      <c r="C6" s="15">
        <f>OR!P17</f>
        <v>6</v>
      </c>
      <c r="D6" s="15">
        <v>6</v>
      </c>
      <c r="E6" s="27"/>
      <c r="F6" s="27"/>
      <c r="G6" s="27"/>
    </row>
    <row r="7" spans="1:7" s="17" customFormat="1" ht="12.75" customHeight="1">
      <c r="A7" s="16" t="s">
        <v>42</v>
      </c>
      <c r="B7" s="15">
        <v>8</v>
      </c>
      <c r="C7" s="15">
        <f>OR!P18</f>
        <v>10</v>
      </c>
      <c r="D7" s="15">
        <v>7</v>
      </c>
      <c r="E7" s="27"/>
      <c r="F7" s="27"/>
      <c r="G7" s="27"/>
    </row>
    <row r="8" spans="1:7" s="17" customFormat="1" ht="12.75" customHeight="1">
      <c r="A8" s="16" t="s">
        <v>44</v>
      </c>
      <c r="B8" s="13">
        <v>9</v>
      </c>
      <c r="C8" s="15">
        <f>OR!P19</f>
        <v>9</v>
      </c>
      <c r="D8" s="15">
        <v>9</v>
      </c>
      <c r="E8" s="27"/>
      <c r="F8" s="27"/>
      <c r="G8" s="27"/>
    </row>
    <row r="9" spans="1:7" s="17" customFormat="1" ht="12.75" customHeight="1">
      <c r="A9" s="16" t="s">
        <v>45</v>
      </c>
      <c r="B9" s="13">
        <v>4</v>
      </c>
      <c r="C9" s="15">
        <f>OR!P20</f>
        <v>10</v>
      </c>
      <c r="D9" s="15">
        <v>6</v>
      </c>
      <c r="E9" s="27"/>
      <c r="F9" s="27"/>
      <c r="G9" s="27"/>
    </row>
    <row r="10" spans="1:7" s="17" customFormat="1" ht="12.75" customHeight="1">
      <c r="A10" s="16" t="s">
        <v>50</v>
      </c>
      <c r="B10" s="13">
        <v>6</v>
      </c>
      <c r="C10" s="15">
        <f>OR!P21</f>
        <v>7</v>
      </c>
      <c r="D10" s="15">
        <v>6</v>
      </c>
      <c r="E10" s="27"/>
      <c r="F10" s="27"/>
      <c r="G10" s="27"/>
    </row>
    <row r="11" spans="2:7" ht="12.75" customHeight="1">
      <c r="B11" s="10"/>
      <c r="C11" s="10"/>
      <c r="D11" s="12"/>
      <c r="E11"/>
      <c r="F11"/>
      <c r="G11"/>
    </row>
    <row r="28" s="17" customFormat="1" ht="12.75" customHeight="1">
      <c r="A28" s="34"/>
    </row>
    <row r="59" s="17" customFormat="1" ht="12.75" customHeight="1">
      <c r="A59" s="34"/>
    </row>
    <row r="93" s="17" customFormat="1" ht="12.75" customHeight="1">
      <c r="A93" s="34"/>
    </row>
    <row r="126" s="17" customFormat="1" ht="12.75" customHeight="1">
      <c r="A126" s="34"/>
    </row>
    <row r="138" s="17" customFormat="1" ht="12.75" customHeight="1">
      <c r="A138" s="34"/>
    </row>
    <row r="147" s="17" customFormat="1" ht="12.75" customHeight="1">
      <c r="A147" s="34"/>
    </row>
  </sheetData>
  <printOptions/>
  <pageMargins left="0.25" right="0.25" top="1" bottom="0.75" header="0.5" footer="0.25"/>
  <pageSetup fitToHeight="1" fitToWidth="1" horizontalDpi="300" verticalDpi="300" orientation="landscape" r:id="rId1"/>
  <headerFooter alignWithMargins="0">
    <oddHeader>&amp;CThe University of Alabama in Huntsville
Unit Academic Reports 
</oddHeader>
    <oddFooter xml:space="preserve">&amp;L&amp;8Office of Institutional Research
&amp;D (np)
&amp;F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R83"/>
  <sheetViews>
    <sheetView workbookViewId="0" topLeftCell="A1">
      <selection activeCell="A2" sqref="A2"/>
    </sheetView>
  </sheetViews>
  <sheetFormatPr defaultColWidth="9.140625" defaultRowHeight="12.75" customHeight="1"/>
  <cols>
    <col min="1" max="1" width="20.7109375" style="2" customWidth="1"/>
    <col min="2" max="17" width="7.28125" style="2" customWidth="1"/>
    <col min="18" max="16384" width="9.140625" style="2" customWidth="1"/>
  </cols>
  <sheetData>
    <row r="1" ht="12.75" customHeight="1">
      <c r="A1" s="18" t="s">
        <v>25</v>
      </c>
    </row>
    <row r="2" ht="12.75" customHeight="1">
      <c r="A2" s="18"/>
    </row>
    <row r="3" spans="1:18" s="28" customFormat="1" ht="12.75" customHeight="1">
      <c r="A3" s="29"/>
      <c r="B3" s="47" t="s">
        <v>0</v>
      </c>
      <c r="C3" s="48"/>
      <c r="D3" s="47" t="s">
        <v>1</v>
      </c>
      <c r="E3" s="48"/>
      <c r="F3" s="47" t="s">
        <v>2</v>
      </c>
      <c r="G3" s="48"/>
      <c r="H3" s="47" t="s">
        <v>3</v>
      </c>
      <c r="I3" s="48"/>
      <c r="J3" s="47" t="s">
        <v>4</v>
      </c>
      <c r="K3" s="48"/>
      <c r="L3" s="117" t="s">
        <v>5</v>
      </c>
      <c r="M3" s="119"/>
      <c r="N3" s="77" t="s">
        <v>37</v>
      </c>
      <c r="O3" s="77"/>
      <c r="P3" s="47" t="s">
        <v>6</v>
      </c>
      <c r="Q3" s="48"/>
      <c r="R3" s="37" t="s">
        <v>7</v>
      </c>
    </row>
    <row r="4" spans="1:18" s="28" customFormat="1" ht="12.75" customHeight="1">
      <c r="A4" s="6" t="s">
        <v>48</v>
      </c>
      <c r="B4" s="38" t="s">
        <v>8</v>
      </c>
      <c r="C4" s="39" t="s">
        <v>9</v>
      </c>
      <c r="D4" s="38" t="s">
        <v>8</v>
      </c>
      <c r="E4" s="39" t="s">
        <v>9</v>
      </c>
      <c r="F4" s="38" t="s">
        <v>8</v>
      </c>
      <c r="G4" s="39" t="s">
        <v>9</v>
      </c>
      <c r="H4" s="38" t="s">
        <v>8</v>
      </c>
      <c r="I4" s="39" t="s">
        <v>9</v>
      </c>
      <c r="J4" s="38" t="s">
        <v>8</v>
      </c>
      <c r="K4" s="39" t="s">
        <v>9</v>
      </c>
      <c r="L4" s="38" t="s">
        <v>8</v>
      </c>
      <c r="M4" s="39" t="s">
        <v>9</v>
      </c>
      <c r="N4" s="38" t="s">
        <v>8</v>
      </c>
      <c r="O4" s="39" t="s">
        <v>9</v>
      </c>
      <c r="P4" s="38" t="s">
        <v>8</v>
      </c>
      <c r="Q4" s="39" t="s">
        <v>9</v>
      </c>
      <c r="R4" s="40" t="s">
        <v>6</v>
      </c>
    </row>
    <row r="5" spans="1:18" ht="12.75" customHeight="1">
      <c r="A5"/>
      <c r="B5" s="3"/>
      <c r="C5" s="4"/>
      <c r="D5" s="3"/>
      <c r="E5" s="4"/>
      <c r="F5" s="3"/>
      <c r="G5" s="4"/>
      <c r="H5" s="3"/>
      <c r="I5" s="4"/>
      <c r="J5" s="3"/>
      <c r="K5" s="4"/>
      <c r="L5" s="3"/>
      <c r="M5" s="4"/>
      <c r="N5" s="79"/>
      <c r="O5" s="79"/>
      <c r="P5" s="3"/>
      <c r="Q5" s="4"/>
      <c r="R5" s="9"/>
    </row>
    <row r="6" spans="1:18" ht="12.75" customHeight="1">
      <c r="A6" s="16" t="s">
        <v>39</v>
      </c>
      <c r="B6" s="92">
        <v>1</v>
      </c>
      <c r="C6" s="91">
        <v>0</v>
      </c>
      <c r="D6" s="92">
        <v>0</v>
      </c>
      <c r="E6" s="91">
        <v>0</v>
      </c>
      <c r="F6" s="92">
        <v>0</v>
      </c>
      <c r="G6" s="91">
        <v>0</v>
      </c>
      <c r="H6" s="92">
        <v>0</v>
      </c>
      <c r="I6" s="91">
        <v>0</v>
      </c>
      <c r="J6" s="92">
        <v>0</v>
      </c>
      <c r="K6" s="91">
        <v>0</v>
      </c>
      <c r="L6" s="92">
        <v>1</v>
      </c>
      <c r="M6" s="91">
        <v>0</v>
      </c>
      <c r="N6" s="92">
        <v>0</v>
      </c>
      <c r="O6" s="91">
        <v>0</v>
      </c>
      <c r="P6" s="92">
        <f aca="true" t="shared" si="0" ref="P6:Q10">N6+L6+J6+H6+F6+D6+B6</f>
        <v>2</v>
      </c>
      <c r="Q6" s="93">
        <f t="shared" si="0"/>
        <v>0</v>
      </c>
      <c r="R6" s="94">
        <f>Q6+P6</f>
        <v>2</v>
      </c>
    </row>
    <row r="7" spans="1:18" ht="12.75" customHeight="1">
      <c r="A7" s="16" t="s">
        <v>42</v>
      </c>
      <c r="B7" s="92">
        <v>3</v>
      </c>
      <c r="C7" s="91">
        <v>0</v>
      </c>
      <c r="D7" s="92">
        <v>0</v>
      </c>
      <c r="E7" s="91">
        <v>0</v>
      </c>
      <c r="F7" s="92">
        <v>0</v>
      </c>
      <c r="G7" s="91">
        <v>0</v>
      </c>
      <c r="H7" s="92">
        <v>0</v>
      </c>
      <c r="I7" s="91">
        <v>0</v>
      </c>
      <c r="J7" s="92">
        <v>0</v>
      </c>
      <c r="K7" s="91">
        <v>0</v>
      </c>
      <c r="L7" s="92">
        <v>2</v>
      </c>
      <c r="M7" s="91">
        <v>1</v>
      </c>
      <c r="N7" s="92">
        <v>0</v>
      </c>
      <c r="O7" s="91">
        <v>0</v>
      </c>
      <c r="P7" s="92">
        <f t="shared" si="0"/>
        <v>5</v>
      </c>
      <c r="Q7" s="93">
        <f t="shared" si="0"/>
        <v>1</v>
      </c>
      <c r="R7" s="94">
        <f>Q7+P7</f>
        <v>6</v>
      </c>
    </row>
    <row r="8" spans="1:18" ht="12.75" customHeight="1">
      <c r="A8" s="16" t="s">
        <v>44</v>
      </c>
      <c r="B8" s="92">
        <v>0</v>
      </c>
      <c r="C8" s="91">
        <v>0</v>
      </c>
      <c r="D8" s="92">
        <v>0</v>
      </c>
      <c r="E8" s="91">
        <v>0</v>
      </c>
      <c r="F8" s="92">
        <v>0</v>
      </c>
      <c r="G8" s="91">
        <v>0</v>
      </c>
      <c r="H8" s="92">
        <v>0</v>
      </c>
      <c r="I8" s="91">
        <v>0</v>
      </c>
      <c r="J8" s="92">
        <v>0</v>
      </c>
      <c r="K8" s="91">
        <v>0</v>
      </c>
      <c r="L8" s="92">
        <v>0</v>
      </c>
      <c r="M8" s="91">
        <v>2</v>
      </c>
      <c r="N8" s="92">
        <v>0</v>
      </c>
      <c r="O8" s="91">
        <v>0</v>
      </c>
      <c r="P8" s="92">
        <f t="shared" si="0"/>
        <v>0</v>
      </c>
      <c r="Q8" s="93">
        <f t="shared" si="0"/>
        <v>2</v>
      </c>
      <c r="R8" s="94">
        <f>Q8+P8</f>
        <v>2</v>
      </c>
    </row>
    <row r="9" spans="1:18" ht="12.75" customHeight="1">
      <c r="A9" s="16" t="s">
        <v>45</v>
      </c>
      <c r="B9" s="92">
        <v>0</v>
      </c>
      <c r="C9" s="91">
        <v>0</v>
      </c>
      <c r="D9" s="92">
        <v>0</v>
      </c>
      <c r="E9" s="91">
        <v>0</v>
      </c>
      <c r="F9" s="92">
        <v>0</v>
      </c>
      <c r="G9" s="91">
        <v>0</v>
      </c>
      <c r="H9" s="92">
        <v>0</v>
      </c>
      <c r="I9" s="91">
        <v>0</v>
      </c>
      <c r="J9" s="92">
        <v>0</v>
      </c>
      <c r="K9" s="91">
        <v>0</v>
      </c>
      <c r="L9" s="92">
        <v>0</v>
      </c>
      <c r="M9" s="91">
        <v>0</v>
      </c>
      <c r="N9" s="92">
        <v>0</v>
      </c>
      <c r="O9" s="91">
        <v>0</v>
      </c>
      <c r="P9" s="92">
        <f t="shared" si="0"/>
        <v>0</v>
      </c>
      <c r="Q9" s="93">
        <f t="shared" si="0"/>
        <v>0</v>
      </c>
      <c r="R9" s="94">
        <f>Q9+P9</f>
        <v>0</v>
      </c>
    </row>
    <row r="10" spans="1:18" ht="12.75" customHeight="1">
      <c r="A10" s="16" t="s">
        <v>50</v>
      </c>
      <c r="B10" s="92">
        <v>0</v>
      </c>
      <c r="C10" s="91">
        <v>0</v>
      </c>
      <c r="D10" s="92">
        <v>1</v>
      </c>
      <c r="E10" s="91">
        <v>0</v>
      </c>
      <c r="F10" s="92">
        <v>0</v>
      </c>
      <c r="G10" s="91">
        <v>0</v>
      </c>
      <c r="H10" s="92">
        <v>0</v>
      </c>
      <c r="I10" s="91">
        <v>0</v>
      </c>
      <c r="J10" s="92">
        <v>0</v>
      </c>
      <c r="K10" s="91">
        <v>0</v>
      </c>
      <c r="L10" s="92">
        <v>0</v>
      </c>
      <c r="M10" s="91">
        <v>0</v>
      </c>
      <c r="N10" s="92">
        <v>0</v>
      </c>
      <c r="O10" s="91">
        <v>0</v>
      </c>
      <c r="P10" s="92">
        <f t="shared" si="0"/>
        <v>1</v>
      </c>
      <c r="Q10" s="93">
        <f t="shared" si="0"/>
        <v>0</v>
      </c>
      <c r="R10" s="94">
        <f>Q10+P10</f>
        <v>1</v>
      </c>
    </row>
    <row r="11" spans="2:18" ht="12.75" customHeight="1">
      <c r="B11" s="10"/>
      <c r="C11" s="11"/>
      <c r="D11" s="10"/>
      <c r="E11" s="11"/>
      <c r="F11" s="10"/>
      <c r="G11" s="11"/>
      <c r="H11" s="10"/>
      <c r="I11" s="11"/>
      <c r="J11" s="10"/>
      <c r="K11" s="11"/>
      <c r="L11" s="10"/>
      <c r="M11" s="20"/>
      <c r="N11" s="10"/>
      <c r="O11" s="20"/>
      <c r="P11" s="10"/>
      <c r="Q11" s="11"/>
      <c r="R11" s="12"/>
    </row>
    <row r="13" ht="12.75" customHeight="1">
      <c r="A13" s="6" t="s">
        <v>13</v>
      </c>
    </row>
    <row r="14" spans="1:18" s="32" customFormat="1" ht="12.75" customHeight="1">
      <c r="A14" s="33" t="s">
        <v>11</v>
      </c>
      <c r="B14" s="47" t="s">
        <v>0</v>
      </c>
      <c r="C14" s="48"/>
      <c r="D14" s="47" t="s">
        <v>1</v>
      </c>
      <c r="E14" s="48"/>
      <c r="F14" s="47" t="s">
        <v>2</v>
      </c>
      <c r="G14" s="48"/>
      <c r="H14" s="47" t="s">
        <v>3</v>
      </c>
      <c r="I14" s="48"/>
      <c r="J14" s="47" t="s">
        <v>4</v>
      </c>
      <c r="K14" s="48"/>
      <c r="L14" s="117" t="s">
        <v>5</v>
      </c>
      <c r="M14" s="119"/>
      <c r="N14" s="77" t="s">
        <v>37</v>
      </c>
      <c r="O14" s="77"/>
      <c r="P14" s="47" t="s">
        <v>6</v>
      </c>
      <c r="Q14" s="48"/>
      <c r="R14" s="37" t="s">
        <v>7</v>
      </c>
    </row>
    <row r="15" spans="1:18" s="32" customFormat="1" ht="12.75" customHeight="1">
      <c r="A15" s="33" t="s">
        <v>12</v>
      </c>
      <c r="B15" s="42" t="s">
        <v>8</v>
      </c>
      <c r="C15" s="43" t="s">
        <v>9</v>
      </c>
      <c r="D15" s="42" t="s">
        <v>8</v>
      </c>
      <c r="E15" s="43" t="s">
        <v>9</v>
      </c>
      <c r="F15" s="42" t="s">
        <v>8</v>
      </c>
      <c r="G15" s="43" t="s">
        <v>9</v>
      </c>
      <c r="H15" s="42" t="s">
        <v>8</v>
      </c>
      <c r="I15" s="43" t="s">
        <v>9</v>
      </c>
      <c r="J15" s="42" t="s">
        <v>8</v>
      </c>
      <c r="K15" s="43" t="s">
        <v>9</v>
      </c>
      <c r="L15" s="42" t="s">
        <v>8</v>
      </c>
      <c r="M15" s="43" t="s">
        <v>9</v>
      </c>
      <c r="N15" s="38" t="s">
        <v>8</v>
      </c>
      <c r="O15" s="39" t="s">
        <v>9</v>
      </c>
      <c r="P15" s="42" t="s">
        <v>8</v>
      </c>
      <c r="Q15" s="43" t="s">
        <v>9</v>
      </c>
      <c r="R15" s="44" t="s">
        <v>6</v>
      </c>
    </row>
    <row r="16" spans="1:18" ht="12.75" customHeight="1">
      <c r="A16" s="6"/>
      <c r="B16" s="13"/>
      <c r="C16" s="14"/>
      <c r="D16" s="13"/>
      <c r="E16" s="14"/>
      <c r="F16" s="13"/>
      <c r="G16" s="14"/>
      <c r="H16" s="13"/>
      <c r="I16" s="14"/>
      <c r="J16" s="13"/>
      <c r="K16" s="14"/>
      <c r="L16" s="13"/>
      <c r="M16" s="14"/>
      <c r="N16" s="81"/>
      <c r="O16" s="81"/>
      <c r="P16" s="13"/>
      <c r="Q16" s="14"/>
      <c r="R16" s="15"/>
    </row>
    <row r="17" spans="1:18" s="17" customFormat="1" ht="12.75" customHeight="1">
      <c r="A17" s="16" t="s">
        <v>39</v>
      </c>
      <c r="B17" s="49">
        <v>10</v>
      </c>
      <c r="C17" s="50">
        <v>1</v>
      </c>
      <c r="D17" s="49">
        <v>1</v>
      </c>
      <c r="E17" s="50">
        <v>0</v>
      </c>
      <c r="F17" s="49">
        <v>0</v>
      </c>
      <c r="G17" s="50">
        <v>0</v>
      </c>
      <c r="H17" s="49">
        <v>0</v>
      </c>
      <c r="I17" s="50">
        <v>0</v>
      </c>
      <c r="J17" s="49">
        <v>0</v>
      </c>
      <c r="K17" s="50">
        <v>0</v>
      </c>
      <c r="L17" s="49">
        <v>11</v>
      </c>
      <c r="M17" s="50">
        <v>6</v>
      </c>
      <c r="N17" s="52">
        <v>0</v>
      </c>
      <c r="O17" s="52">
        <v>0</v>
      </c>
      <c r="P17" s="49">
        <f aca="true" t="shared" si="1" ref="P17:Q21">N17+L17+J17+H17+F17+D17+B17</f>
        <v>22</v>
      </c>
      <c r="Q17" s="50">
        <f t="shared" si="1"/>
        <v>7</v>
      </c>
      <c r="R17" s="51">
        <f>Q17+P17</f>
        <v>29</v>
      </c>
    </row>
    <row r="18" spans="1:18" s="17" customFormat="1" ht="12.75" customHeight="1">
      <c r="A18" s="16" t="s">
        <v>42</v>
      </c>
      <c r="B18" s="49">
        <v>4</v>
      </c>
      <c r="C18" s="50">
        <v>1</v>
      </c>
      <c r="D18" s="49">
        <v>1</v>
      </c>
      <c r="E18" s="50">
        <v>0</v>
      </c>
      <c r="F18" s="49">
        <v>0</v>
      </c>
      <c r="G18" s="50">
        <v>0</v>
      </c>
      <c r="H18" s="49">
        <v>0</v>
      </c>
      <c r="I18" s="50">
        <v>0</v>
      </c>
      <c r="J18" s="49">
        <v>0</v>
      </c>
      <c r="K18" s="50">
        <v>0</v>
      </c>
      <c r="L18" s="49">
        <v>6</v>
      </c>
      <c r="M18" s="50">
        <v>4</v>
      </c>
      <c r="N18" s="52">
        <v>0</v>
      </c>
      <c r="O18" s="52">
        <v>0</v>
      </c>
      <c r="P18" s="49">
        <f t="shared" si="1"/>
        <v>11</v>
      </c>
      <c r="Q18" s="50">
        <f t="shared" si="1"/>
        <v>5</v>
      </c>
      <c r="R18" s="51">
        <f>Q18+P18</f>
        <v>16</v>
      </c>
    </row>
    <row r="19" spans="1:18" s="17" customFormat="1" ht="12.75" customHeight="1">
      <c r="A19" s="16" t="s">
        <v>44</v>
      </c>
      <c r="B19" s="49">
        <v>3</v>
      </c>
      <c r="C19" s="50">
        <v>1</v>
      </c>
      <c r="D19" s="49">
        <v>2</v>
      </c>
      <c r="E19" s="50">
        <v>0</v>
      </c>
      <c r="F19" s="49">
        <v>0</v>
      </c>
      <c r="G19" s="50">
        <v>0</v>
      </c>
      <c r="H19" s="49">
        <v>0</v>
      </c>
      <c r="I19" s="50">
        <v>0</v>
      </c>
      <c r="J19" s="49">
        <v>0</v>
      </c>
      <c r="K19" s="50">
        <v>0</v>
      </c>
      <c r="L19" s="49">
        <v>6</v>
      </c>
      <c r="M19" s="50">
        <v>1</v>
      </c>
      <c r="N19" s="52">
        <v>0</v>
      </c>
      <c r="O19" s="52">
        <v>0</v>
      </c>
      <c r="P19" s="49">
        <f t="shared" si="1"/>
        <v>11</v>
      </c>
      <c r="Q19" s="50">
        <f t="shared" si="1"/>
        <v>2</v>
      </c>
      <c r="R19" s="51">
        <f>Q19+P19</f>
        <v>13</v>
      </c>
    </row>
    <row r="20" spans="1:18" s="17" customFormat="1" ht="12.75" customHeight="1">
      <c r="A20" s="16" t="s">
        <v>45</v>
      </c>
      <c r="B20" s="49">
        <v>4</v>
      </c>
      <c r="C20" s="50">
        <v>0</v>
      </c>
      <c r="D20" s="49">
        <v>1</v>
      </c>
      <c r="E20" s="50">
        <v>0</v>
      </c>
      <c r="F20" s="49">
        <v>0</v>
      </c>
      <c r="G20" s="50">
        <v>0</v>
      </c>
      <c r="H20" s="49">
        <v>0</v>
      </c>
      <c r="I20" s="50">
        <v>0</v>
      </c>
      <c r="J20" s="49">
        <v>0</v>
      </c>
      <c r="K20" s="50">
        <v>0</v>
      </c>
      <c r="L20" s="49">
        <v>6</v>
      </c>
      <c r="M20" s="50">
        <v>1</v>
      </c>
      <c r="N20" s="52">
        <v>0</v>
      </c>
      <c r="O20" s="52">
        <v>0</v>
      </c>
      <c r="P20" s="49">
        <f t="shared" si="1"/>
        <v>11</v>
      </c>
      <c r="Q20" s="50">
        <f t="shared" si="1"/>
        <v>1</v>
      </c>
      <c r="R20" s="51">
        <f>Q20+P20</f>
        <v>12</v>
      </c>
    </row>
    <row r="21" spans="1:18" s="17" customFormat="1" ht="12.75" customHeight="1">
      <c r="A21" s="16" t="s">
        <v>50</v>
      </c>
      <c r="B21" s="49">
        <v>7</v>
      </c>
      <c r="C21" s="50">
        <v>0</v>
      </c>
      <c r="D21" s="49">
        <v>1</v>
      </c>
      <c r="E21" s="50">
        <v>0</v>
      </c>
      <c r="F21" s="49">
        <v>0</v>
      </c>
      <c r="G21" s="50">
        <v>0</v>
      </c>
      <c r="H21" s="49">
        <v>0</v>
      </c>
      <c r="I21" s="50">
        <v>0</v>
      </c>
      <c r="J21" s="49">
        <v>0</v>
      </c>
      <c r="K21" s="50">
        <v>0</v>
      </c>
      <c r="L21" s="49">
        <v>5</v>
      </c>
      <c r="M21" s="50">
        <v>1</v>
      </c>
      <c r="N21" s="52">
        <v>0</v>
      </c>
      <c r="O21" s="52">
        <v>0</v>
      </c>
      <c r="P21" s="49">
        <f t="shared" si="1"/>
        <v>13</v>
      </c>
      <c r="Q21" s="50">
        <f t="shared" si="1"/>
        <v>1</v>
      </c>
      <c r="R21" s="51">
        <f>Q21+P21</f>
        <v>14</v>
      </c>
    </row>
    <row r="22" spans="2:18" ht="12.75" customHeight="1">
      <c r="B22" s="10"/>
      <c r="C22" s="11"/>
      <c r="D22" s="10"/>
      <c r="E22" s="11"/>
      <c r="F22" s="10"/>
      <c r="G22" s="11"/>
      <c r="H22" s="10"/>
      <c r="I22" s="11"/>
      <c r="J22" s="10"/>
      <c r="K22" s="11"/>
      <c r="L22" s="10"/>
      <c r="M22" s="11"/>
      <c r="N22" s="20"/>
      <c r="O22" s="20"/>
      <c r="P22" s="10"/>
      <c r="Q22" s="11"/>
      <c r="R22" s="12"/>
    </row>
    <row r="23" spans="1:18" ht="12.75" customHeight="1">
      <c r="A23" s="6"/>
      <c r="B23" s="17"/>
      <c r="C23" s="17"/>
      <c r="D23" s="17"/>
      <c r="E23" s="17"/>
      <c r="F23" s="17"/>
      <c r="G23" s="17"/>
      <c r="H23" s="17"/>
      <c r="I23" s="17"/>
      <c r="J23" s="17"/>
      <c r="K23" s="17"/>
      <c r="L23" s="17"/>
      <c r="M23" s="17"/>
      <c r="N23" s="17"/>
      <c r="O23" s="17"/>
      <c r="P23" s="17"/>
      <c r="Q23" s="17"/>
      <c r="R23" s="17"/>
    </row>
    <row r="24" ht="12.75" customHeight="1">
      <c r="A24" s="76"/>
    </row>
    <row r="25" ht="12.75" customHeight="1">
      <c r="A25" s="28"/>
    </row>
    <row r="26" ht="12.75" customHeight="1">
      <c r="A26" s="28"/>
    </row>
    <row r="33" spans="1:18" s="17" customFormat="1" ht="12.75" customHeight="1">
      <c r="A33" s="2"/>
      <c r="B33" s="2"/>
      <c r="C33" s="2"/>
      <c r="D33" s="2"/>
      <c r="E33" s="2"/>
      <c r="F33" s="2"/>
      <c r="G33" s="2"/>
      <c r="H33" s="2"/>
      <c r="I33" s="2"/>
      <c r="J33" s="2"/>
      <c r="K33" s="2"/>
      <c r="L33" s="2"/>
      <c r="M33" s="2"/>
      <c r="N33" s="2"/>
      <c r="O33" s="2"/>
      <c r="P33" s="2"/>
      <c r="Q33" s="2"/>
      <c r="R33" s="2"/>
    </row>
    <row r="63" spans="1:18" s="17" customFormat="1" ht="12.75" customHeight="1">
      <c r="A63" s="2"/>
      <c r="B63" s="2"/>
      <c r="C63" s="2"/>
      <c r="D63" s="2"/>
      <c r="E63" s="2"/>
      <c r="F63" s="2"/>
      <c r="G63" s="2"/>
      <c r="H63" s="2"/>
      <c r="I63" s="2"/>
      <c r="J63" s="2"/>
      <c r="K63" s="2"/>
      <c r="L63" s="2"/>
      <c r="M63" s="2"/>
      <c r="N63" s="2"/>
      <c r="O63" s="2"/>
      <c r="P63" s="2"/>
      <c r="Q63" s="2"/>
      <c r="R63" s="2"/>
    </row>
    <row r="73" spans="1:18" s="17" customFormat="1" ht="12.75" customHeight="1">
      <c r="A73" s="2"/>
      <c r="B73" s="2"/>
      <c r="C73" s="2"/>
      <c r="D73" s="2"/>
      <c r="E73" s="2"/>
      <c r="F73" s="2"/>
      <c r="G73" s="2"/>
      <c r="H73" s="2"/>
      <c r="I73" s="2"/>
      <c r="J73" s="2"/>
      <c r="K73" s="2"/>
      <c r="L73" s="2"/>
      <c r="M73" s="2"/>
      <c r="N73" s="2"/>
      <c r="O73" s="2"/>
      <c r="P73" s="2"/>
      <c r="Q73" s="2"/>
      <c r="R73" s="2"/>
    </row>
    <row r="83" spans="1:18" s="17" customFormat="1" ht="12.75" customHeight="1">
      <c r="A83" s="2"/>
      <c r="B83" s="2"/>
      <c r="C83" s="2"/>
      <c r="D83" s="2"/>
      <c r="E83" s="2"/>
      <c r="F83" s="2"/>
      <c r="G83" s="2"/>
      <c r="H83" s="2"/>
      <c r="I83" s="2"/>
      <c r="J83" s="2"/>
      <c r="K83" s="2"/>
      <c r="L83" s="2"/>
      <c r="M83" s="2"/>
      <c r="N83" s="2"/>
      <c r="O83" s="2"/>
      <c r="P83" s="2"/>
      <c r="Q83" s="2"/>
      <c r="R83" s="2"/>
    </row>
  </sheetData>
  <mergeCells count="2">
    <mergeCell ref="L3:M3"/>
    <mergeCell ref="L14:M14"/>
  </mergeCells>
  <printOptions/>
  <pageMargins left="0.25" right="0.25" top="1" bottom="0.75" header="0.5" footer="0.25"/>
  <pageSetup fitToHeight="1" fitToWidth="1" horizontalDpi="300" verticalDpi="300" orientation="landscape" scale="93" r:id="rId1"/>
  <headerFooter alignWithMargins="0">
    <oddHeader>&amp;CThe University of Alabama in Huntsville
Unit Academic Reports 
</oddHeader>
    <oddFooter xml:space="preserve">&amp;L&amp;8Office of Institutional Research
&amp;D (np)
&amp;F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63"/>
  <sheetViews>
    <sheetView workbookViewId="0" topLeftCell="A1">
      <selection activeCell="A2" sqref="A2"/>
    </sheetView>
  </sheetViews>
  <sheetFormatPr defaultColWidth="9.140625" defaultRowHeight="12.75" customHeight="1"/>
  <cols>
    <col min="1" max="1" width="25.7109375" style="28" customWidth="1"/>
    <col min="2" max="8" width="15.7109375" style="2" customWidth="1"/>
    <col min="9" max="16384" width="9.140625" style="2" customWidth="1"/>
  </cols>
  <sheetData>
    <row r="1" spans="1:8" ht="12.75" customHeight="1">
      <c r="A1" s="18" t="s">
        <v>25</v>
      </c>
      <c r="B1" s="17"/>
      <c r="C1" s="17"/>
      <c r="D1" s="17"/>
      <c r="E1" s="17"/>
      <c r="F1"/>
      <c r="G1"/>
      <c r="H1"/>
    </row>
    <row r="2" spans="6:8" ht="12.75" customHeight="1">
      <c r="F2"/>
      <c r="G2"/>
      <c r="H2"/>
    </row>
    <row r="3" spans="1:8" ht="12.75" customHeight="1">
      <c r="A3" s="6" t="s">
        <v>13</v>
      </c>
      <c r="F3"/>
      <c r="G3"/>
      <c r="H3"/>
    </row>
    <row r="4" spans="1:7" s="28" customFormat="1" ht="12.75" customHeight="1">
      <c r="A4" s="6" t="s">
        <v>11</v>
      </c>
      <c r="B4" s="45" t="s">
        <v>16</v>
      </c>
      <c r="C4" s="45" t="s">
        <v>14</v>
      </c>
      <c r="D4" s="45" t="s">
        <v>15</v>
      </c>
      <c r="E4" s="29"/>
      <c r="F4" s="29"/>
      <c r="G4" s="29"/>
    </row>
    <row r="5" spans="2:7" ht="12.75" customHeight="1">
      <c r="B5" s="9"/>
      <c r="C5" s="9"/>
      <c r="D5" s="9"/>
      <c r="E5"/>
      <c r="F5"/>
      <c r="G5"/>
    </row>
    <row r="6" spans="1:7" s="17" customFormat="1" ht="12.75" customHeight="1">
      <c r="A6" s="16" t="s">
        <v>39</v>
      </c>
      <c r="B6" s="15">
        <v>21</v>
      </c>
      <c r="C6" s="15">
        <f>OSE!R17</f>
        <v>29</v>
      </c>
      <c r="D6" s="15">
        <v>21</v>
      </c>
      <c r="E6" s="27"/>
      <c r="F6" s="27"/>
      <c r="G6" s="27"/>
    </row>
    <row r="7" spans="1:7" s="17" customFormat="1" ht="12.75" customHeight="1">
      <c r="A7" s="16" t="s">
        <v>42</v>
      </c>
      <c r="B7" s="15">
        <v>19</v>
      </c>
      <c r="C7" s="15">
        <f>OSE!R18</f>
        <v>16</v>
      </c>
      <c r="D7" s="15">
        <v>15</v>
      </c>
      <c r="E7" s="27"/>
      <c r="F7" s="27"/>
      <c r="G7" s="27"/>
    </row>
    <row r="8" spans="1:7" s="17" customFormat="1" ht="12.75" customHeight="1">
      <c r="A8" s="16" t="s">
        <v>44</v>
      </c>
      <c r="B8" s="15">
        <v>7</v>
      </c>
      <c r="C8" s="15">
        <f>OSE!R19</f>
        <v>13</v>
      </c>
      <c r="D8" s="15">
        <v>12</v>
      </c>
      <c r="E8" s="27"/>
      <c r="F8" s="27"/>
      <c r="G8" s="27"/>
    </row>
    <row r="9" spans="1:7" s="17" customFormat="1" ht="12.75" customHeight="1">
      <c r="A9" s="16" t="s">
        <v>45</v>
      </c>
      <c r="B9" s="15">
        <v>7</v>
      </c>
      <c r="C9" s="15">
        <f>OSE!R20</f>
        <v>12</v>
      </c>
      <c r="D9" s="15">
        <v>12</v>
      </c>
      <c r="E9" s="27"/>
      <c r="F9" s="27"/>
      <c r="G9" s="27"/>
    </row>
    <row r="10" spans="1:7" s="17" customFormat="1" ht="12.75" customHeight="1">
      <c r="A10" s="16" t="s">
        <v>50</v>
      </c>
      <c r="B10" s="15">
        <v>6</v>
      </c>
      <c r="C10" s="15">
        <f>OSE!R21</f>
        <v>14</v>
      </c>
      <c r="D10" s="15">
        <v>10</v>
      </c>
      <c r="E10" s="27"/>
      <c r="F10" s="27"/>
      <c r="G10" s="27"/>
    </row>
    <row r="11" spans="1:4" ht="12.75" customHeight="1">
      <c r="A11" s="29"/>
      <c r="B11" s="12"/>
      <c r="C11" s="12"/>
      <c r="D11" s="12"/>
    </row>
    <row r="12" spans="6:8" ht="12.75" customHeight="1">
      <c r="F12"/>
      <c r="G12"/>
      <c r="H12"/>
    </row>
    <row r="13" spans="1:8" s="32" customFormat="1" ht="12.75" customHeight="1">
      <c r="A13" s="33" t="s">
        <v>40</v>
      </c>
      <c r="B13" s="46" t="s">
        <v>10</v>
      </c>
      <c r="C13" s="46" t="s">
        <v>10</v>
      </c>
      <c r="D13" s="46" t="s">
        <v>6</v>
      </c>
      <c r="E13" s="46" t="s">
        <v>13</v>
      </c>
      <c r="F13" s="46" t="s">
        <v>13</v>
      </c>
      <c r="G13" s="41" t="s">
        <v>6</v>
      </c>
      <c r="H13" s="41" t="s">
        <v>7</v>
      </c>
    </row>
    <row r="14" spans="1:8" s="32" customFormat="1" ht="12.75" customHeight="1">
      <c r="A14" s="33"/>
      <c r="B14" s="42" t="s">
        <v>17</v>
      </c>
      <c r="C14" s="42" t="s">
        <v>18</v>
      </c>
      <c r="D14" s="42" t="s">
        <v>10</v>
      </c>
      <c r="E14" s="42" t="s">
        <v>19</v>
      </c>
      <c r="F14" s="42" t="s">
        <v>20</v>
      </c>
      <c r="G14" s="44" t="s">
        <v>13</v>
      </c>
      <c r="H14" s="44" t="s">
        <v>6</v>
      </c>
    </row>
    <row r="15" spans="2:8" ht="12.75" customHeight="1">
      <c r="B15" s="3"/>
      <c r="C15" s="3"/>
      <c r="D15" s="3"/>
      <c r="E15" s="3"/>
      <c r="F15" s="3"/>
      <c r="G15" s="3"/>
      <c r="H15" s="9"/>
    </row>
    <row r="16" spans="1:8" ht="12.75" customHeight="1">
      <c r="A16" s="16" t="s">
        <v>39</v>
      </c>
      <c r="B16" s="54">
        <v>0</v>
      </c>
      <c r="C16" s="54">
        <v>0</v>
      </c>
      <c r="D16" s="54">
        <v>0</v>
      </c>
      <c r="E16" s="54">
        <f>9+63+60</f>
        <v>132</v>
      </c>
      <c r="F16" s="54">
        <f>72+99+66</f>
        <v>237</v>
      </c>
      <c r="G16" s="54">
        <f>F16+E16</f>
        <v>369</v>
      </c>
      <c r="H16" s="55">
        <f>G16+D16</f>
        <v>369</v>
      </c>
    </row>
    <row r="17" spans="1:8" ht="12.75" customHeight="1">
      <c r="A17" s="16" t="s">
        <v>42</v>
      </c>
      <c r="B17" s="54">
        <v>0</v>
      </c>
      <c r="C17" s="54">
        <v>0</v>
      </c>
      <c r="D17" s="54">
        <v>0</v>
      </c>
      <c r="E17" s="54">
        <f>24+24+60</f>
        <v>108</v>
      </c>
      <c r="F17" s="54">
        <f>45+60+39</f>
        <v>144</v>
      </c>
      <c r="G17" s="54">
        <f>F17+E17</f>
        <v>252</v>
      </c>
      <c r="H17" s="55">
        <f>G17+D17</f>
        <v>252</v>
      </c>
    </row>
    <row r="18" spans="1:8" ht="12.75" customHeight="1">
      <c r="A18" s="16" t="s">
        <v>44</v>
      </c>
      <c r="B18" s="54">
        <v>0</v>
      </c>
      <c r="C18" s="54">
        <v>0</v>
      </c>
      <c r="D18" s="54">
        <v>0</v>
      </c>
      <c r="E18" s="54">
        <v>96</v>
      </c>
      <c r="F18" s="54">
        <v>93</v>
      </c>
      <c r="G18" s="54">
        <f>F18+E18</f>
        <v>189</v>
      </c>
      <c r="H18" s="55">
        <f>G18+D18</f>
        <v>189</v>
      </c>
    </row>
    <row r="19" spans="1:8" ht="12.75" customHeight="1">
      <c r="A19" s="16" t="s">
        <v>45</v>
      </c>
      <c r="B19" s="54">
        <v>0</v>
      </c>
      <c r="C19" s="54">
        <v>0</v>
      </c>
      <c r="D19" s="54">
        <v>0</v>
      </c>
      <c r="E19" s="54">
        <v>44</v>
      </c>
      <c r="F19" s="54">
        <v>111</v>
      </c>
      <c r="G19" s="54">
        <f>F19+E19</f>
        <v>155</v>
      </c>
      <c r="H19" s="55">
        <f>G19+D19</f>
        <v>155</v>
      </c>
    </row>
    <row r="20" spans="1:8" ht="12.75" customHeight="1">
      <c r="A20" s="16" t="s">
        <v>50</v>
      </c>
      <c r="B20" s="54">
        <v>0</v>
      </c>
      <c r="C20" s="54">
        <v>0</v>
      </c>
      <c r="D20" s="54">
        <v>0</v>
      </c>
      <c r="E20" s="54">
        <v>39</v>
      </c>
      <c r="F20" s="54">
        <v>105</v>
      </c>
      <c r="G20" s="54">
        <f>F20+E20</f>
        <v>144</v>
      </c>
      <c r="H20" s="55">
        <f>G20+D20</f>
        <v>144</v>
      </c>
    </row>
    <row r="21" spans="1:8" ht="12.75" customHeight="1">
      <c r="A21" s="29"/>
      <c r="B21" s="10"/>
      <c r="C21" s="10"/>
      <c r="D21" s="10"/>
      <c r="E21" s="10"/>
      <c r="F21" s="10"/>
      <c r="G21" s="10"/>
      <c r="H21" s="12"/>
    </row>
    <row r="23" spans="1:5" ht="12.75" customHeight="1">
      <c r="A23" s="29"/>
      <c r="B23"/>
      <c r="C23"/>
      <c r="D23"/>
      <c r="E23"/>
    </row>
    <row r="24" spans="1:8" s="32" customFormat="1" ht="12.75" customHeight="1">
      <c r="A24" s="33" t="s">
        <v>41</v>
      </c>
      <c r="B24" s="46" t="s">
        <v>10</v>
      </c>
      <c r="C24" s="46" t="s">
        <v>10</v>
      </c>
      <c r="D24" s="46" t="s">
        <v>6</v>
      </c>
      <c r="E24" s="46" t="s">
        <v>13</v>
      </c>
      <c r="F24" s="46" t="s">
        <v>21</v>
      </c>
      <c r="G24" s="46" t="s">
        <v>22</v>
      </c>
      <c r="H24" s="41" t="s">
        <v>7</v>
      </c>
    </row>
    <row r="25" spans="2:8" s="32" customFormat="1" ht="12.75" customHeight="1">
      <c r="B25" s="42" t="s">
        <v>17</v>
      </c>
      <c r="C25" s="42" t="s">
        <v>18</v>
      </c>
      <c r="D25" s="42" t="s">
        <v>10</v>
      </c>
      <c r="E25" s="42" t="s">
        <v>19</v>
      </c>
      <c r="F25" s="42" t="s">
        <v>20</v>
      </c>
      <c r="G25" s="42" t="s">
        <v>13</v>
      </c>
      <c r="H25" s="44" t="s">
        <v>6</v>
      </c>
    </row>
    <row r="26" spans="2:8" ht="12.75" customHeight="1">
      <c r="B26" s="13"/>
      <c r="C26" s="13"/>
      <c r="D26" s="13"/>
      <c r="E26" s="13"/>
      <c r="F26" s="13"/>
      <c r="G26" s="13"/>
      <c r="H26" s="15"/>
    </row>
    <row r="27" spans="1:8" ht="12.75" customHeight="1">
      <c r="A27" s="16" t="s">
        <v>39</v>
      </c>
      <c r="B27" s="25">
        <v>0</v>
      </c>
      <c r="C27" s="25">
        <v>0</v>
      </c>
      <c r="D27" s="25">
        <v>0</v>
      </c>
      <c r="E27" s="25">
        <f>E16*5.46</f>
        <v>720.72</v>
      </c>
      <c r="F27" s="25">
        <f>F16*17.6</f>
        <v>4171.200000000001</v>
      </c>
      <c r="G27" s="25">
        <f>F27+E27</f>
        <v>4891.920000000001</v>
      </c>
      <c r="H27" s="26">
        <f>G27+D27</f>
        <v>4891.920000000001</v>
      </c>
    </row>
    <row r="28" spans="1:8" ht="12.75" customHeight="1">
      <c r="A28" s="16" t="s">
        <v>42</v>
      </c>
      <c r="B28" s="25">
        <v>0</v>
      </c>
      <c r="C28" s="25">
        <v>0</v>
      </c>
      <c r="D28" s="25">
        <v>0</v>
      </c>
      <c r="E28" s="25">
        <f>E17*5.46</f>
        <v>589.68</v>
      </c>
      <c r="F28" s="25">
        <f>F17*17.6</f>
        <v>2534.4</v>
      </c>
      <c r="G28" s="25">
        <f>F28+E28</f>
        <v>3124.08</v>
      </c>
      <c r="H28" s="26">
        <f>G28+D28</f>
        <v>3124.08</v>
      </c>
    </row>
    <row r="29" spans="1:8" ht="12.75" customHeight="1">
      <c r="A29" s="16" t="s">
        <v>44</v>
      </c>
      <c r="B29" s="25">
        <v>0</v>
      </c>
      <c r="C29" s="25">
        <v>0</v>
      </c>
      <c r="D29" s="25">
        <v>0</v>
      </c>
      <c r="E29" s="25">
        <f>E18*5.46</f>
        <v>524.16</v>
      </c>
      <c r="F29" s="25">
        <f>F18*17.6</f>
        <v>1636.8000000000002</v>
      </c>
      <c r="G29" s="25">
        <f>F29+E29</f>
        <v>2160.96</v>
      </c>
      <c r="H29" s="26">
        <f>G29+D29</f>
        <v>2160.96</v>
      </c>
    </row>
    <row r="30" spans="1:8" ht="12.75" customHeight="1">
      <c r="A30" s="16" t="s">
        <v>45</v>
      </c>
      <c r="B30" s="25">
        <v>0</v>
      </c>
      <c r="C30" s="25">
        <v>0</v>
      </c>
      <c r="D30" s="25">
        <v>0</v>
      </c>
      <c r="E30" s="25">
        <f>E19*5.46</f>
        <v>240.24</v>
      </c>
      <c r="F30" s="25">
        <f>F19*17.6</f>
        <v>1953.6000000000001</v>
      </c>
      <c r="G30" s="25">
        <f>F30+E30</f>
        <v>2193.84</v>
      </c>
      <c r="H30" s="26">
        <f>G30+D30</f>
        <v>2193.84</v>
      </c>
    </row>
    <row r="31" spans="1:8" ht="12.75" customHeight="1">
      <c r="A31" s="16" t="s">
        <v>50</v>
      </c>
      <c r="B31" s="25">
        <v>0</v>
      </c>
      <c r="C31" s="25">
        <v>0</v>
      </c>
      <c r="D31" s="25">
        <v>0</v>
      </c>
      <c r="E31" s="25">
        <f>E20*5.46</f>
        <v>212.94</v>
      </c>
      <c r="F31" s="25">
        <f>F20*17.6</f>
        <v>1848.0000000000002</v>
      </c>
      <c r="G31" s="25">
        <f>F31+E31</f>
        <v>2060.94</v>
      </c>
      <c r="H31" s="26">
        <f>G31+D31</f>
        <v>2060.94</v>
      </c>
    </row>
    <row r="32" spans="1:8" ht="12.75" customHeight="1">
      <c r="A32" s="29"/>
      <c r="B32" s="10"/>
      <c r="C32" s="10"/>
      <c r="D32" s="10"/>
      <c r="E32" s="10"/>
      <c r="F32" s="10"/>
      <c r="G32" s="10"/>
      <c r="H32" s="12"/>
    </row>
    <row r="34" ht="12.75" customHeight="1">
      <c r="A34" s="58" t="s">
        <v>43</v>
      </c>
    </row>
    <row r="35" ht="12.75" customHeight="1">
      <c r="A35" s="58"/>
    </row>
    <row r="36" ht="12.75" customHeight="1">
      <c r="A36" s="58"/>
    </row>
    <row r="42" s="17" customFormat="1" ht="12.75" customHeight="1">
      <c r="A42" s="30"/>
    </row>
    <row r="54" s="17" customFormat="1" ht="12.75" customHeight="1">
      <c r="A54" s="30"/>
    </row>
    <row r="63" s="17" customFormat="1" ht="12.75" customHeight="1">
      <c r="A63" s="30"/>
    </row>
  </sheetData>
  <printOptions/>
  <pageMargins left="0.25" right="0.25" top="1" bottom="0.75" header="0.5" footer="0.25"/>
  <pageSetup fitToHeight="1" fitToWidth="1" horizontalDpi="300" verticalDpi="300" orientation="landscape" r:id="rId1"/>
  <headerFooter alignWithMargins="0">
    <oddHeader>&amp;CThe University of Alabama in Huntsville
Unit Academic Reports 
</oddHeader>
    <oddFooter xml:space="preserve">&amp;L&amp;8Office of Institutional Research
&amp;D (np)
&amp;F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S27"/>
  <sheetViews>
    <sheetView workbookViewId="0" topLeftCell="A1">
      <selection activeCell="A2" sqref="A2"/>
    </sheetView>
  </sheetViews>
  <sheetFormatPr defaultColWidth="9.140625" defaultRowHeight="12.75"/>
  <cols>
    <col min="1" max="1" width="22.140625" style="0" customWidth="1"/>
    <col min="2" max="18" width="7.28125" style="0" customWidth="1"/>
  </cols>
  <sheetData>
    <row r="1" spans="1:19" ht="12.75">
      <c r="A1" s="18" t="s">
        <v>28</v>
      </c>
      <c r="B1" s="2"/>
      <c r="C1" s="2"/>
      <c r="D1" s="2"/>
      <c r="E1" s="2"/>
      <c r="F1" s="2"/>
      <c r="G1" s="2"/>
      <c r="H1" s="2"/>
      <c r="I1" s="2"/>
      <c r="J1" s="2"/>
      <c r="K1" s="2"/>
      <c r="L1" s="2"/>
      <c r="M1" s="2"/>
      <c r="N1" s="2"/>
      <c r="O1" s="2"/>
      <c r="P1" s="2"/>
      <c r="Q1" s="2"/>
      <c r="R1" s="2"/>
      <c r="S1" s="2"/>
    </row>
    <row r="2" spans="1:19" ht="12.75">
      <c r="A2" s="18"/>
      <c r="B2" s="2"/>
      <c r="C2" s="2"/>
      <c r="D2" s="2"/>
      <c r="E2" s="2"/>
      <c r="F2" s="2"/>
      <c r="G2" s="2"/>
      <c r="H2" s="2"/>
      <c r="I2" s="2"/>
      <c r="J2" s="2"/>
      <c r="K2" s="2"/>
      <c r="L2" s="2"/>
      <c r="M2" s="2"/>
      <c r="N2" s="2"/>
      <c r="O2" s="2"/>
      <c r="P2" s="2"/>
      <c r="Q2" s="2"/>
      <c r="R2" s="2"/>
      <c r="S2" s="2"/>
    </row>
    <row r="3" spans="1:19" ht="12.75">
      <c r="A3" s="29"/>
      <c r="B3" s="47" t="s">
        <v>0</v>
      </c>
      <c r="C3" s="48"/>
      <c r="D3" s="47" t="s">
        <v>1</v>
      </c>
      <c r="E3" s="48"/>
      <c r="F3" s="47" t="s">
        <v>2</v>
      </c>
      <c r="G3" s="48"/>
      <c r="H3" s="47" t="s">
        <v>3</v>
      </c>
      <c r="I3" s="48"/>
      <c r="J3" s="47" t="s">
        <v>4</v>
      </c>
      <c r="K3" s="48"/>
      <c r="L3" s="117" t="s">
        <v>5</v>
      </c>
      <c r="M3" s="119"/>
      <c r="N3" s="117" t="s">
        <v>37</v>
      </c>
      <c r="O3" s="119"/>
      <c r="P3" s="47" t="s">
        <v>6</v>
      </c>
      <c r="Q3" s="48"/>
      <c r="R3" s="37" t="s">
        <v>7</v>
      </c>
      <c r="S3" s="28"/>
    </row>
    <row r="4" spans="1:19" ht="12.75">
      <c r="A4" s="59" t="s">
        <v>46</v>
      </c>
      <c r="B4" s="38" t="s">
        <v>8</v>
      </c>
      <c r="C4" s="39" t="s">
        <v>9</v>
      </c>
      <c r="D4" s="38" t="s">
        <v>8</v>
      </c>
      <c r="E4" s="39" t="s">
        <v>9</v>
      </c>
      <c r="F4" s="38" t="s">
        <v>8</v>
      </c>
      <c r="G4" s="39" t="s">
        <v>9</v>
      </c>
      <c r="H4" s="38" t="s">
        <v>8</v>
      </c>
      <c r="I4" s="39" t="s">
        <v>9</v>
      </c>
      <c r="J4" s="38" t="s">
        <v>8</v>
      </c>
      <c r="K4" s="39" t="s">
        <v>9</v>
      </c>
      <c r="L4" s="38" t="s">
        <v>8</v>
      </c>
      <c r="M4" s="39" t="s">
        <v>9</v>
      </c>
      <c r="N4" s="80" t="s">
        <v>8</v>
      </c>
      <c r="O4" s="80" t="s">
        <v>9</v>
      </c>
      <c r="P4" s="38" t="s">
        <v>8</v>
      </c>
      <c r="Q4" s="39" t="s">
        <v>9</v>
      </c>
      <c r="R4" s="40" t="s">
        <v>6</v>
      </c>
      <c r="S4" s="28"/>
    </row>
    <row r="5" spans="2:19" ht="12.75">
      <c r="B5" s="3"/>
      <c r="C5" s="4"/>
      <c r="D5" s="3"/>
      <c r="E5" s="4"/>
      <c r="F5" s="3"/>
      <c r="G5" s="4"/>
      <c r="H5" s="3"/>
      <c r="I5" s="4"/>
      <c r="J5" s="3"/>
      <c r="K5" s="4"/>
      <c r="L5" s="3"/>
      <c r="M5" s="4"/>
      <c r="N5" s="79"/>
      <c r="O5" s="79"/>
      <c r="P5" s="3"/>
      <c r="Q5" s="4"/>
      <c r="R5" s="9"/>
      <c r="S5" s="2"/>
    </row>
    <row r="6" spans="1:19" ht="12.75">
      <c r="A6" s="16" t="s">
        <v>39</v>
      </c>
      <c r="B6" s="49">
        <v>1</v>
      </c>
      <c r="C6" s="50">
        <v>0</v>
      </c>
      <c r="D6" s="49">
        <v>0</v>
      </c>
      <c r="E6" s="50">
        <v>0</v>
      </c>
      <c r="F6" s="49">
        <v>0</v>
      </c>
      <c r="G6" s="50">
        <v>0</v>
      </c>
      <c r="H6" s="49">
        <v>0</v>
      </c>
      <c r="I6" s="50">
        <v>0</v>
      </c>
      <c r="J6" s="49">
        <v>0</v>
      </c>
      <c r="K6" s="50">
        <v>0</v>
      </c>
      <c r="L6" s="49">
        <v>0</v>
      </c>
      <c r="M6" s="50">
        <v>0</v>
      </c>
      <c r="N6" s="52">
        <v>0</v>
      </c>
      <c r="O6" s="52">
        <v>0</v>
      </c>
      <c r="P6" s="49">
        <f aca="true" t="shared" si="0" ref="P6:Q10">L6+J6+H6+F6+D6+B6</f>
        <v>1</v>
      </c>
      <c r="Q6" s="50">
        <f t="shared" si="0"/>
        <v>0</v>
      </c>
      <c r="R6" s="51">
        <f>Q6+P6</f>
        <v>1</v>
      </c>
      <c r="S6" s="2"/>
    </row>
    <row r="7" spans="1:19" ht="12.75">
      <c r="A7" s="16" t="s">
        <v>42</v>
      </c>
      <c r="B7" s="49">
        <v>1</v>
      </c>
      <c r="C7" s="50">
        <v>0</v>
      </c>
      <c r="D7" s="49">
        <v>0</v>
      </c>
      <c r="E7" s="50">
        <v>0</v>
      </c>
      <c r="F7" s="49">
        <v>0</v>
      </c>
      <c r="G7" s="50">
        <v>0</v>
      </c>
      <c r="H7" s="49">
        <v>0</v>
      </c>
      <c r="I7" s="50">
        <v>0</v>
      </c>
      <c r="J7" s="49">
        <v>0</v>
      </c>
      <c r="K7" s="50">
        <v>0</v>
      </c>
      <c r="L7" s="49">
        <v>0</v>
      </c>
      <c r="M7" s="50">
        <v>0</v>
      </c>
      <c r="N7" s="52">
        <v>0</v>
      </c>
      <c r="O7" s="52">
        <v>0</v>
      </c>
      <c r="P7" s="49">
        <f t="shared" si="0"/>
        <v>1</v>
      </c>
      <c r="Q7" s="50">
        <f t="shared" si="0"/>
        <v>0</v>
      </c>
      <c r="R7" s="51">
        <f>Q7+P7</f>
        <v>1</v>
      </c>
      <c r="S7" s="2"/>
    </row>
    <row r="8" spans="1:19" ht="12.75">
      <c r="A8" s="16" t="s">
        <v>44</v>
      </c>
      <c r="B8" s="49">
        <v>9</v>
      </c>
      <c r="C8" s="50">
        <v>1</v>
      </c>
      <c r="D8" s="49">
        <v>0</v>
      </c>
      <c r="E8" s="50">
        <v>1</v>
      </c>
      <c r="F8" s="49">
        <v>0</v>
      </c>
      <c r="G8" s="50">
        <v>1</v>
      </c>
      <c r="H8" s="49">
        <v>0</v>
      </c>
      <c r="I8" s="50">
        <v>0</v>
      </c>
      <c r="J8" s="49">
        <v>0</v>
      </c>
      <c r="K8" s="50">
        <v>0</v>
      </c>
      <c r="L8" s="49">
        <v>0</v>
      </c>
      <c r="M8" s="50">
        <v>0</v>
      </c>
      <c r="N8" s="52">
        <v>0</v>
      </c>
      <c r="O8" s="52">
        <v>0</v>
      </c>
      <c r="P8" s="49">
        <f t="shared" si="0"/>
        <v>9</v>
      </c>
      <c r="Q8" s="50">
        <f t="shared" si="0"/>
        <v>3</v>
      </c>
      <c r="R8" s="51">
        <f>Q8+P8</f>
        <v>12</v>
      </c>
      <c r="S8" s="2"/>
    </row>
    <row r="9" spans="1:19" ht="12.75">
      <c r="A9" s="16" t="s">
        <v>45</v>
      </c>
      <c r="B9" s="49">
        <v>2</v>
      </c>
      <c r="C9" s="50">
        <v>0</v>
      </c>
      <c r="D9" s="49">
        <v>0</v>
      </c>
      <c r="E9" s="50">
        <v>0</v>
      </c>
      <c r="F9" s="49">
        <v>0</v>
      </c>
      <c r="G9" s="50">
        <v>0</v>
      </c>
      <c r="H9" s="49">
        <v>0</v>
      </c>
      <c r="I9" s="50">
        <v>0</v>
      </c>
      <c r="J9" s="49">
        <v>0</v>
      </c>
      <c r="K9" s="50">
        <v>0</v>
      </c>
      <c r="L9" s="49">
        <v>0</v>
      </c>
      <c r="M9" s="50">
        <v>0</v>
      </c>
      <c r="N9" s="52">
        <v>0</v>
      </c>
      <c r="O9" s="52">
        <v>0</v>
      </c>
      <c r="P9" s="49">
        <f t="shared" si="0"/>
        <v>2</v>
      </c>
      <c r="Q9" s="50">
        <f t="shared" si="0"/>
        <v>0</v>
      </c>
      <c r="R9" s="51">
        <f>Q9+P9</f>
        <v>2</v>
      </c>
      <c r="S9" s="2"/>
    </row>
    <row r="10" spans="1:19" ht="12.75">
      <c r="A10" s="16" t="s">
        <v>50</v>
      </c>
      <c r="B10" s="49">
        <v>11</v>
      </c>
      <c r="C10" s="50">
        <v>3</v>
      </c>
      <c r="D10" s="49">
        <v>0</v>
      </c>
      <c r="E10" s="50">
        <v>0</v>
      </c>
      <c r="F10" s="49">
        <v>0</v>
      </c>
      <c r="G10" s="50">
        <v>0</v>
      </c>
      <c r="H10" s="49">
        <v>0</v>
      </c>
      <c r="I10" s="50">
        <v>0</v>
      </c>
      <c r="J10" s="49">
        <v>0</v>
      </c>
      <c r="K10" s="50">
        <v>0</v>
      </c>
      <c r="L10" s="49">
        <v>0</v>
      </c>
      <c r="M10" s="50">
        <v>0</v>
      </c>
      <c r="N10" s="52">
        <v>0</v>
      </c>
      <c r="O10" s="52">
        <v>0</v>
      </c>
      <c r="P10" s="49">
        <f t="shared" si="0"/>
        <v>11</v>
      </c>
      <c r="Q10" s="50">
        <f t="shared" si="0"/>
        <v>3</v>
      </c>
      <c r="R10" s="51">
        <f>Q10+P10</f>
        <v>14</v>
      </c>
      <c r="S10" s="2"/>
    </row>
    <row r="11" spans="1:19" ht="12.75">
      <c r="A11" s="2"/>
      <c r="B11" s="10"/>
      <c r="C11" s="11"/>
      <c r="D11" s="10"/>
      <c r="E11" s="11"/>
      <c r="F11" s="10"/>
      <c r="G11" s="11"/>
      <c r="H11" s="10"/>
      <c r="I11" s="11"/>
      <c r="J11" s="10"/>
      <c r="K11" s="11"/>
      <c r="L11" s="10"/>
      <c r="M11" s="11"/>
      <c r="N11" s="20"/>
      <c r="O11" s="20"/>
      <c r="P11" s="10"/>
      <c r="Q11" s="11"/>
      <c r="R11" s="12"/>
      <c r="S11" s="2"/>
    </row>
    <row r="12" spans="1:19" ht="12.75">
      <c r="A12" s="2"/>
      <c r="B12" s="2"/>
      <c r="C12" s="2"/>
      <c r="D12" s="2"/>
      <c r="E12" s="2"/>
      <c r="F12" s="2"/>
      <c r="G12" s="2"/>
      <c r="H12" s="2"/>
      <c r="I12" s="2"/>
      <c r="J12" s="2"/>
      <c r="K12" s="2"/>
      <c r="L12" s="2"/>
      <c r="M12" s="2"/>
      <c r="N12" s="2"/>
      <c r="O12" s="2"/>
      <c r="P12" s="2"/>
      <c r="Q12" s="2"/>
      <c r="R12" s="2"/>
      <c r="S12" s="2"/>
    </row>
    <row r="13" spans="1:19" ht="12.75">
      <c r="A13" s="6" t="s">
        <v>58</v>
      </c>
      <c r="B13" s="2"/>
      <c r="C13" s="2"/>
      <c r="D13" s="2"/>
      <c r="E13" s="2"/>
      <c r="F13" s="2"/>
      <c r="G13" s="2"/>
      <c r="H13" s="2"/>
      <c r="I13" s="2"/>
      <c r="J13" s="2"/>
      <c r="K13" s="2"/>
      <c r="L13" s="2"/>
      <c r="M13" s="2"/>
      <c r="N13" s="2"/>
      <c r="O13" s="2"/>
      <c r="P13" s="2"/>
      <c r="Q13" s="2"/>
      <c r="R13" s="2"/>
      <c r="S13" s="2"/>
    </row>
    <row r="14" spans="1:19" ht="12.75">
      <c r="A14" s="33" t="s">
        <v>11</v>
      </c>
      <c r="B14" s="47" t="s">
        <v>0</v>
      </c>
      <c r="C14" s="48"/>
      <c r="D14" s="47" t="s">
        <v>1</v>
      </c>
      <c r="E14" s="48"/>
      <c r="F14" s="47" t="s">
        <v>2</v>
      </c>
      <c r="G14" s="48"/>
      <c r="H14" s="47" t="s">
        <v>3</v>
      </c>
      <c r="I14" s="48"/>
      <c r="J14" s="47" t="s">
        <v>4</v>
      </c>
      <c r="K14" s="48"/>
      <c r="L14" s="117" t="s">
        <v>5</v>
      </c>
      <c r="M14" s="119"/>
      <c r="N14" s="117" t="s">
        <v>37</v>
      </c>
      <c r="O14" s="119"/>
      <c r="P14" s="47" t="s">
        <v>6</v>
      </c>
      <c r="Q14" s="48"/>
      <c r="R14" s="37" t="s">
        <v>7</v>
      </c>
      <c r="S14" s="32"/>
    </row>
    <row r="15" spans="1:19" ht="12.75">
      <c r="A15" s="33" t="s">
        <v>12</v>
      </c>
      <c r="B15" s="42" t="s">
        <v>8</v>
      </c>
      <c r="C15" s="43" t="s">
        <v>9</v>
      </c>
      <c r="D15" s="42" t="s">
        <v>8</v>
      </c>
      <c r="E15" s="43" t="s">
        <v>9</v>
      </c>
      <c r="F15" s="42" t="s">
        <v>8</v>
      </c>
      <c r="G15" s="43" t="s">
        <v>9</v>
      </c>
      <c r="H15" s="42" t="s">
        <v>8</v>
      </c>
      <c r="I15" s="43" t="s">
        <v>9</v>
      </c>
      <c r="J15" s="42" t="s">
        <v>8</v>
      </c>
      <c r="K15" s="43" t="s">
        <v>9</v>
      </c>
      <c r="L15" s="42" t="s">
        <v>8</v>
      </c>
      <c r="M15" s="43" t="s">
        <v>9</v>
      </c>
      <c r="N15" s="80" t="s">
        <v>8</v>
      </c>
      <c r="O15" s="80" t="s">
        <v>9</v>
      </c>
      <c r="P15" s="42" t="s">
        <v>8</v>
      </c>
      <c r="Q15" s="43" t="s">
        <v>9</v>
      </c>
      <c r="R15" s="44" t="s">
        <v>6</v>
      </c>
      <c r="S15" s="32"/>
    </row>
    <row r="16" spans="1:19" ht="12.75">
      <c r="A16" s="6"/>
      <c r="B16" s="13"/>
      <c r="C16" s="14"/>
      <c r="D16" s="13"/>
      <c r="E16" s="14"/>
      <c r="F16" s="13"/>
      <c r="G16" s="14"/>
      <c r="H16" s="13"/>
      <c r="I16" s="14"/>
      <c r="J16" s="13"/>
      <c r="K16" s="14"/>
      <c r="L16" s="13"/>
      <c r="M16" s="14"/>
      <c r="N16" s="81"/>
      <c r="O16" s="81"/>
      <c r="P16" s="13"/>
      <c r="Q16" s="14"/>
      <c r="R16" s="15"/>
      <c r="S16" s="2"/>
    </row>
    <row r="17" spans="1:19" ht="12.75">
      <c r="A17" s="16" t="s">
        <v>39</v>
      </c>
      <c r="B17" s="49">
        <v>12</v>
      </c>
      <c r="C17" s="50">
        <v>3</v>
      </c>
      <c r="D17" s="49">
        <v>1</v>
      </c>
      <c r="E17" s="50">
        <v>1</v>
      </c>
      <c r="F17" s="49">
        <v>0</v>
      </c>
      <c r="G17" s="50">
        <v>1</v>
      </c>
      <c r="H17" s="49">
        <v>0</v>
      </c>
      <c r="I17" s="50">
        <v>0</v>
      </c>
      <c r="J17" s="49">
        <v>0</v>
      </c>
      <c r="K17" s="50">
        <v>0</v>
      </c>
      <c r="L17" s="49">
        <v>0</v>
      </c>
      <c r="M17" s="50">
        <v>0</v>
      </c>
      <c r="N17" s="52">
        <v>0</v>
      </c>
      <c r="O17" s="52">
        <v>0</v>
      </c>
      <c r="P17" s="49">
        <f>L17+J17+H17+F17+D17+B17</f>
        <v>13</v>
      </c>
      <c r="Q17" s="50">
        <f>M17+K17+I17+G17+E17+C17+O17</f>
        <v>5</v>
      </c>
      <c r="R17" s="51">
        <f>Q17+P17</f>
        <v>18</v>
      </c>
      <c r="S17" s="17"/>
    </row>
    <row r="18" spans="1:19" ht="12.75">
      <c r="A18" s="16" t="s">
        <v>42</v>
      </c>
      <c r="B18" s="49">
        <v>11</v>
      </c>
      <c r="C18" s="50">
        <v>2</v>
      </c>
      <c r="D18" s="49">
        <v>1</v>
      </c>
      <c r="E18" s="50">
        <v>1</v>
      </c>
      <c r="F18" s="49">
        <v>0</v>
      </c>
      <c r="G18" s="50">
        <v>1</v>
      </c>
      <c r="H18" s="49">
        <v>0</v>
      </c>
      <c r="I18" s="50">
        <v>0</v>
      </c>
      <c r="J18" s="49">
        <v>0</v>
      </c>
      <c r="K18" s="50">
        <v>0</v>
      </c>
      <c r="L18" s="49">
        <v>0</v>
      </c>
      <c r="M18" s="50">
        <v>0</v>
      </c>
      <c r="N18" s="52">
        <v>0</v>
      </c>
      <c r="O18" s="52">
        <v>0</v>
      </c>
      <c r="P18" s="49">
        <f>L18+J18+H18+F18+D18+B18</f>
        <v>12</v>
      </c>
      <c r="Q18" s="50">
        <f>M18+K18+I18+G18+E18+C18+O18</f>
        <v>4</v>
      </c>
      <c r="R18" s="51">
        <f>Q18+P18</f>
        <v>16</v>
      </c>
      <c r="S18" s="17"/>
    </row>
    <row r="19" spans="1:19" ht="12.75">
      <c r="A19" s="16" t="s">
        <v>44</v>
      </c>
      <c r="B19" s="49">
        <v>4</v>
      </c>
      <c r="C19" s="50">
        <v>1</v>
      </c>
      <c r="D19" s="49">
        <v>0</v>
      </c>
      <c r="E19" s="50">
        <v>1</v>
      </c>
      <c r="F19" s="49">
        <v>0</v>
      </c>
      <c r="G19" s="50">
        <v>0</v>
      </c>
      <c r="H19" s="49">
        <v>1</v>
      </c>
      <c r="I19" s="50">
        <v>0</v>
      </c>
      <c r="J19" s="49">
        <v>0</v>
      </c>
      <c r="K19" s="50">
        <v>0</v>
      </c>
      <c r="L19" s="49">
        <v>0</v>
      </c>
      <c r="M19" s="50">
        <v>0</v>
      </c>
      <c r="N19" s="52">
        <v>0</v>
      </c>
      <c r="O19" s="52">
        <v>1</v>
      </c>
      <c r="P19" s="49">
        <f>L19+J19+H19+F19+D19+B19</f>
        <v>5</v>
      </c>
      <c r="Q19" s="50">
        <f>M19+K19+I19+G19+E19+C19+O19</f>
        <v>3</v>
      </c>
      <c r="R19" s="51">
        <f>Q19+P19</f>
        <v>8</v>
      </c>
      <c r="S19" s="17"/>
    </row>
    <row r="20" spans="1:19" ht="12.75">
      <c r="A20" s="16" t="s">
        <v>45</v>
      </c>
      <c r="B20" s="49">
        <v>15</v>
      </c>
      <c r="C20" s="50">
        <v>4</v>
      </c>
      <c r="D20" s="49">
        <v>1</v>
      </c>
      <c r="E20" s="50">
        <v>0</v>
      </c>
      <c r="F20" s="49">
        <v>0</v>
      </c>
      <c r="G20" s="50">
        <v>0</v>
      </c>
      <c r="H20" s="49">
        <v>0</v>
      </c>
      <c r="I20" s="50">
        <v>0</v>
      </c>
      <c r="J20" s="49">
        <v>0</v>
      </c>
      <c r="K20" s="50">
        <v>0</v>
      </c>
      <c r="L20" s="49">
        <v>0</v>
      </c>
      <c r="M20" s="50">
        <v>0</v>
      </c>
      <c r="N20" s="52">
        <v>0</v>
      </c>
      <c r="O20" s="52">
        <v>1</v>
      </c>
      <c r="P20" s="49">
        <f>L20+J20+H20+F20+D20+B20</f>
        <v>16</v>
      </c>
      <c r="Q20" s="50">
        <f>M20+K20+I20+G20+E20+C20+O20</f>
        <v>5</v>
      </c>
      <c r="R20" s="51">
        <f>Q20+P20</f>
        <v>21</v>
      </c>
      <c r="S20" s="17"/>
    </row>
    <row r="21" spans="1:19" ht="12.75">
      <c r="A21" s="16" t="s">
        <v>50</v>
      </c>
      <c r="B21" s="49">
        <v>17</v>
      </c>
      <c r="C21" s="50">
        <v>4</v>
      </c>
      <c r="D21" s="49">
        <v>0</v>
      </c>
      <c r="E21" s="50">
        <v>0</v>
      </c>
      <c r="F21" s="49">
        <v>0</v>
      </c>
      <c r="G21" s="50">
        <v>0</v>
      </c>
      <c r="H21" s="49">
        <v>0</v>
      </c>
      <c r="I21" s="50">
        <v>0</v>
      </c>
      <c r="J21" s="49">
        <v>0</v>
      </c>
      <c r="K21" s="50">
        <v>0</v>
      </c>
      <c r="L21" s="49">
        <v>0</v>
      </c>
      <c r="M21" s="50">
        <v>1</v>
      </c>
      <c r="N21" s="52">
        <v>0</v>
      </c>
      <c r="O21" s="52">
        <v>0</v>
      </c>
      <c r="P21" s="49">
        <f>L21+J21+H21+F21+D21+B21</f>
        <v>17</v>
      </c>
      <c r="Q21" s="50">
        <f>M21+K21+I21+G21+E21+C21+O21</f>
        <v>5</v>
      </c>
      <c r="R21" s="51">
        <f>Q21+P21</f>
        <v>22</v>
      </c>
      <c r="S21" s="17"/>
    </row>
    <row r="22" spans="1:19" ht="12.75">
      <c r="A22" s="2"/>
      <c r="B22" s="10"/>
      <c r="C22" s="11"/>
      <c r="D22" s="10"/>
      <c r="E22" s="11"/>
      <c r="F22" s="10"/>
      <c r="G22" s="11"/>
      <c r="H22" s="10"/>
      <c r="I22" s="11"/>
      <c r="J22" s="10"/>
      <c r="K22" s="11"/>
      <c r="L22" s="10"/>
      <c r="M22" s="11"/>
      <c r="N22" s="20"/>
      <c r="O22" s="20"/>
      <c r="P22" s="10"/>
      <c r="Q22" s="11"/>
      <c r="R22" s="12"/>
      <c r="S22" s="2"/>
    </row>
    <row r="23" spans="1:19" ht="12.75">
      <c r="A23" s="6"/>
      <c r="B23" s="17"/>
      <c r="C23" s="17"/>
      <c r="D23" s="17"/>
      <c r="E23" s="17"/>
      <c r="F23" s="17"/>
      <c r="G23" s="17"/>
      <c r="H23" s="17"/>
      <c r="I23" s="17"/>
      <c r="J23" s="17"/>
      <c r="K23" s="17"/>
      <c r="L23" s="17"/>
      <c r="M23" s="17"/>
      <c r="N23" s="17"/>
      <c r="O23" s="17"/>
      <c r="P23" s="17"/>
      <c r="Q23" s="17"/>
      <c r="R23" s="17"/>
      <c r="S23" s="2"/>
    </row>
    <row r="24" spans="1:12" ht="12.75">
      <c r="A24" s="28"/>
      <c r="B24" s="84"/>
      <c r="C24" s="84"/>
      <c r="D24" s="84"/>
      <c r="E24" s="84"/>
      <c r="F24" s="84"/>
      <c r="G24" s="84"/>
      <c r="H24" s="84"/>
      <c r="I24" s="84"/>
      <c r="J24" s="84"/>
      <c r="K24" s="84"/>
      <c r="L24" s="84"/>
    </row>
    <row r="25" ht="12.75">
      <c r="A25" s="100" t="s">
        <v>57</v>
      </c>
    </row>
    <row r="26" ht="12.75">
      <c r="A26" s="100" t="s">
        <v>49</v>
      </c>
    </row>
    <row r="27" spans="2:7" ht="12.75">
      <c r="B27" s="100"/>
      <c r="E27" s="84"/>
      <c r="F27" s="84"/>
      <c r="G27" s="84"/>
    </row>
  </sheetData>
  <mergeCells count="4">
    <mergeCell ref="L14:M14"/>
    <mergeCell ref="L3:M3"/>
    <mergeCell ref="N14:O14"/>
    <mergeCell ref="N3:O3"/>
  </mergeCells>
  <printOptions/>
  <pageMargins left="0.25" right="0.25" top="1" bottom="0.75" header="0.5" footer="0.25"/>
  <pageSetup fitToHeight="1" fitToWidth="1" horizontalDpi="300" verticalDpi="300" orientation="landscape" scale="93" r:id="rId1"/>
  <headerFooter alignWithMargins="0">
    <oddHeader>&amp;CThe University of Alabama in Huntsville
Unit Academic Reports 
</oddHeader>
    <oddFooter xml:space="preserve">&amp;L&amp;8Office of Institutional Research
&amp;D (np)
&amp;F </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D11"/>
  <sheetViews>
    <sheetView workbookViewId="0" topLeftCell="A1">
      <selection activeCell="A2" sqref="A2"/>
    </sheetView>
  </sheetViews>
  <sheetFormatPr defaultColWidth="9.140625" defaultRowHeight="12.75"/>
  <cols>
    <col min="1" max="1" width="22.7109375" style="0" bestFit="1" customWidth="1"/>
    <col min="2" max="4" width="15.7109375" style="68" customWidth="1"/>
  </cols>
  <sheetData>
    <row r="1" spans="1:2" ht="12.75">
      <c r="A1" s="35" t="s">
        <v>28</v>
      </c>
      <c r="B1" s="67"/>
    </row>
    <row r="3" spans="1:4" ht="12.75">
      <c r="A3" s="33" t="s">
        <v>13</v>
      </c>
      <c r="B3" s="69"/>
      <c r="C3" s="69"/>
      <c r="D3" s="69"/>
    </row>
    <row r="4" spans="1:4" ht="12.75">
      <c r="A4" s="33" t="s">
        <v>11</v>
      </c>
      <c r="B4" s="70" t="s">
        <v>16</v>
      </c>
      <c r="C4" s="70" t="s">
        <v>14</v>
      </c>
      <c r="D4" s="70" t="s">
        <v>15</v>
      </c>
    </row>
    <row r="5" spans="1:4" ht="12.75">
      <c r="A5" s="32"/>
      <c r="B5" s="71"/>
      <c r="C5" s="71"/>
      <c r="D5" s="71"/>
    </row>
    <row r="6" spans="1:4" ht="12.75">
      <c r="A6" s="16" t="s">
        <v>39</v>
      </c>
      <c r="B6" s="75">
        <v>3</v>
      </c>
      <c r="C6" s="72">
        <f>+SWE!R17</f>
        <v>18</v>
      </c>
      <c r="D6" s="72">
        <v>18</v>
      </c>
    </row>
    <row r="7" spans="1:4" ht="12.75">
      <c r="A7" s="16" t="s">
        <v>42</v>
      </c>
      <c r="B7" s="75">
        <v>15</v>
      </c>
      <c r="C7" s="72">
        <f>+SWE!R18</f>
        <v>16</v>
      </c>
      <c r="D7" s="72">
        <v>15</v>
      </c>
    </row>
    <row r="8" spans="1:4" ht="12.75">
      <c r="A8" s="16" t="s">
        <v>44</v>
      </c>
      <c r="B8" s="101">
        <v>15</v>
      </c>
      <c r="C8" s="72">
        <f>+SWE!R19</f>
        <v>8</v>
      </c>
      <c r="D8" s="72">
        <v>15</v>
      </c>
    </row>
    <row r="9" spans="1:4" ht="12.75">
      <c r="A9" s="16" t="s">
        <v>45</v>
      </c>
      <c r="B9" s="101">
        <v>17</v>
      </c>
      <c r="C9" s="72">
        <f>+SWE!R20</f>
        <v>21</v>
      </c>
      <c r="D9" s="72">
        <v>21</v>
      </c>
    </row>
    <row r="10" spans="1:4" ht="12.75">
      <c r="A10" s="16" t="s">
        <v>50</v>
      </c>
      <c r="B10" s="101">
        <v>14</v>
      </c>
      <c r="C10" s="72">
        <f>+SWE!R21</f>
        <v>22</v>
      </c>
      <c r="D10" s="72">
        <v>22</v>
      </c>
    </row>
    <row r="11" spans="1:4" ht="12.75">
      <c r="A11" s="32"/>
      <c r="B11" s="73"/>
      <c r="C11" s="73"/>
      <c r="D11" s="74"/>
    </row>
  </sheetData>
  <printOptions/>
  <pageMargins left="0.25" right="0.25" top="1" bottom="0.75" header="0.5" footer="0.25"/>
  <pageSetup fitToHeight="1" fitToWidth="1" horizontalDpi="300" verticalDpi="300" orientation="landscape" r:id="rId1"/>
  <headerFooter alignWithMargins="0">
    <oddHeader>&amp;CThe University of Alabama in Huntsville
Unit Academic Reports 
</oddHeader>
    <oddFooter xml:space="preserve">&amp;L&amp;8Office of Institutional Research
&amp;D (np)
&amp;F </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R60"/>
  <sheetViews>
    <sheetView workbookViewId="0" topLeftCell="A1">
      <selection activeCell="A2" sqref="A2"/>
    </sheetView>
  </sheetViews>
  <sheetFormatPr defaultColWidth="9.140625" defaultRowHeight="12.75" customHeight="1"/>
  <cols>
    <col min="1" max="1" width="20.7109375" style="32" customWidth="1"/>
    <col min="2" max="17" width="7.28125" style="2" customWidth="1"/>
    <col min="18" max="16384" width="9.140625" style="2" customWidth="1"/>
  </cols>
  <sheetData>
    <row r="1" ht="12.75" customHeight="1">
      <c r="A1" s="35" t="s">
        <v>27</v>
      </c>
    </row>
    <row r="2" ht="12.75" customHeight="1">
      <c r="A2" s="35"/>
    </row>
    <row r="3" ht="12.75" customHeight="1">
      <c r="A3" s="33" t="s">
        <v>10</v>
      </c>
    </row>
    <row r="4" spans="1:18" s="32" customFormat="1" ht="12.75" customHeight="1">
      <c r="A4" s="33" t="s">
        <v>11</v>
      </c>
      <c r="B4" s="47" t="s">
        <v>0</v>
      </c>
      <c r="C4" s="48"/>
      <c r="D4" s="47" t="s">
        <v>1</v>
      </c>
      <c r="E4" s="48"/>
      <c r="F4" s="47" t="s">
        <v>2</v>
      </c>
      <c r="G4" s="48"/>
      <c r="H4" s="47" t="s">
        <v>3</v>
      </c>
      <c r="I4" s="48"/>
      <c r="J4" s="47" t="s">
        <v>4</v>
      </c>
      <c r="K4" s="48"/>
      <c r="L4" s="117" t="s">
        <v>5</v>
      </c>
      <c r="M4" s="119"/>
      <c r="N4" s="77" t="s">
        <v>37</v>
      </c>
      <c r="O4" s="77"/>
      <c r="P4" s="47" t="s">
        <v>6</v>
      </c>
      <c r="Q4" s="48"/>
      <c r="R4" s="37" t="s">
        <v>7</v>
      </c>
    </row>
    <row r="5" spans="1:18" s="32" customFormat="1" ht="12.75" customHeight="1">
      <c r="A5" s="33" t="s">
        <v>12</v>
      </c>
      <c r="B5" s="42" t="s">
        <v>8</v>
      </c>
      <c r="C5" s="43" t="s">
        <v>9</v>
      </c>
      <c r="D5" s="42" t="s">
        <v>8</v>
      </c>
      <c r="E5" s="43" t="s">
        <v>9</v>
      </c>
      <c r="F5" s="42" t="s">
        <v>8</v>
      </c>
      <c r="G5" s="43" t="s">
        <v>9</v>
      </c>
      <c r="H5" s="42" t="s">
        <v>8</v>
      </c>
      <c r="I5" s="43" t="s">
        <v>9</v>
      </c>
      <c r="J5" s="42" t="s">
        <v>8</v>
      </c>
      <c r="K5" s="43" t="s">
        <v>9</v>
      </c>
      <c r="L5" s="42" t="s">
        <v>8</v>
      </c>
      <c r="M5" s="43" t="s">
        <v>9</v>
      </c>
      <c r="N5" s="78" t="s">
        <v>8</v>
      </c>
      <c r="O5" s="39" t="s">
        <v>9</v>
      </c>
      <c r="P5" s="42" t="s">
        <v>8</v>
      </c>
      <c r="Q5" s="43" t="s">
        <v>9</v>
      </c>
      <c r="R5" s="44" t="s">
        <v>6</v>
      </c>
    </row>
    <row r="6" spans="1:18" ht="12.75" customHeight="1">
      <c r="A6" s="33"/>
      <c r="B6" s="13"/>
      <c r="C6" s="14"/>
      <c r="D6" s="13"/>
      <c r="E6" s="14"/>
      <c r="F6" s="13"/>
      <c r="G6" s="14"/>
      <c r="H6" s="13"/>
      <c r="I6" s="14"/>
      <c r="J6" s="13"/>
      <c r="K6" s="14"/>
      <c r="L6" s="13"/>
      <c r="M6" s="14"/>
      <c r="N6" s="81"/>
      <c r="O6" s="81"/>
      <c r="P6" s="13"/>
      <c r="Q6" s="14"/>
      <c r="R6" s="15"/>
    </row>
    <row r="7" spans="1:18" s="17" customFormat="1" ht="12.75" customHeight="1">
      <c r="A7" s="16" t="s">
        <v>39</v>
      </c>
      <c r="B7" s="49">
        <v>63</v>
      </c>
      <c r="C7" s="52">
        <v>18</v>
      </c>
      <c r="D7" s="49">
        <v>6</v>
      </c>
      <c r="E7" s="52">
        <v>3</v>
      </c>
      <c r="F7" s="49">
        <v>1</v>
      </c>
      <c r="G7" s="52">
        <v>0</v>
      </c>
      <c r="H7" s="49">
        <v>2</v>
      </c>
      <c r="I7" s="52">
        <v>0</v>
      </c>
      <c r="J7" s="49">
        <v>0</v>
      </c>
      <c r="K7" s="52">
        <v>0</v>
      </c>
      <c r="L7" s="49">
        <v>1</v>
      </c>
      <c r="M7" s="50">
        <v>0</v>
      </c>
      <c r="N7" s="52">
        <v>0</v>
      </c>
      <c r="O7" s="52">
        <v>0</v>
      </c>
      <c r="P7" s="49">
        <f>L7+J7+H7+F7+D7+B7</f>
        <v>73</v>
      </c>
      <c r="Q7" s="52">
        <f>M7+K7+I7+G7+E7+C7</f>
        <v>21</v>
      </c>
      <c r="R7" s="51">
        <f>Q7+P7</f>
        <v>94</v>
      </c>
    </row>
    <row r="8" spans="1:18" s="17" customFormat="1" ht="12.75" customHeight="1">
      <c r="A8" s="16" t="s">
        <v>42</v>
      </c>
      <c r="B8" s="49">
        <v>47</v>
      </c>
      <c r="C8" s="52">
        <v>18</v>
      </c>
      <c r="D8" s="49">
        <v>3</v>
      </c>
      <c r="E8" s="52">
        <v>2</v>
      </c>
      <c r="F8" s="49">
        <v>2</v>
      </c>
      <c r="G8" s="52">
        <v>0</v>
      </c>
      <c r="H8" s="49">
        <v>0</v>
      </c>
      <c r="I8" s="52">
        <v>1</v>
      </c>
      <c r="J8" s="49">
        <v>0</v>
      </c>
      <c r="K8" s="52">
        <v>0</v>
      </c>
      <c r="L8" s="49">
        <v>1</v>
      </c>
      <c r="M8" s="50">
        <v>0</v>
      </c>
      <c r="N8" s="52">
        <v>0</v>
      </c>
      <c r="O8" s="52">
        <v>1</v>
      </c>
      <c r="P8" s="49">
        <f aca="true" t="shared" si="0" ref="P8:Q11">L8+J8+H8+F8+D8+B8+N8</f>
        <v>53</v>
      </c>
      <c r="Q8" s="52">
        <f t="shared" si="0"/>
        <v>22</v>
      </c>
      <c r="R8" s="51">
        <f>Q8+P8</f>
        <v>75</v>
      </c>
    </row>
    <row r="9" spans="1:18" s="17" customFormat="1" ht="12.75" customHeight="1">
      <c r="A9" s="16" t="s">
        <v>44</v>
      </c>
      <c r="B9" s="49">
        <v>61</v>
      </c>
      <c r="C9" s="52">
        <v>12</v>
      </c>
      <c r="D9" s="49">
        <v>7</v>
      </c>
      <c r="E9" s="52">
        <v>2</v>
      </c>
      <c r="F9" s="49">
        <v>1</v>
      </c>
      <c r="G9" s="52">
        <v>1</v>
      </c>
      <c r="H9" s="49">
        <v>1</v>
      </c>
      <c r="I9" s="52">
        <v>1</v>
      </c>
      <c r="J9" s="49">
        <v>1</v>
      </c>
      <c r="K9" s="52">
        <v>0</v>
      </c>
      <c r="L9" s="49">
        <v>1</v>
      </c>
      <c r="M9" s="50">
        <v>0</v>
      </c>
      <c r="N9" s="52">
        <v>1</v>
      </c>
      <c r="O9" s="52">
        <v>2</v>
      </c>
      <c r="P9" s="49">
        <f t="shared" si="0"/>
        <v>73</v>
      </c>
      <c r="Q9" s="52">
        <f t="shared" si="0"/>
        <v>18</v>
      </c>
      <c r="R9" s="51">
        <f>Q9+P9</f>
        <v>91</v>
      </c>
    </row>
    <row r="10" spans="1:18" s="17" customFormat="1" ht="12.75" customHeight="1">
      <c r="A10" s="16" t="s">
        <v>45</v>
      </c>
      <c r="B10" s="49">
        <v>55</v>
      </c>
      <c r="C10" s="52">
        <v>10</v>
      </c>
      <c r="D10" s="49">
        <v>5</v>
      </c>
      <c r="E10" s="52">
        <v>2</v>
      </c>
      <c r="F10" s="49">
        <v>1</v>
      </c>
      <c r="G10" s="52">
        <v>0</v>
      </c>
      <c r="H10" s="49">
        <v>0</v>
      </c>
      <c r="I10" s="52">
        <v>1</v>
      </c>
      <c r="J10" s="49">
        <v>1</v>
      </c>
      <c r="K10" s="52">
        <v>0</v>
      </c>
      <c r="L10" s="49">
        <v>1</v>
      </c>
      <c r="M10" s="50">
        <v>1</v>
      </c>
      <c r="N10" s="52">
        <v>3</v>
      </c>
      <c r="O10" s="52">
        <v>2</v>
      </c>
      <c r="P10" s="49">
        <f t="shared" si="0"/>
        <v>66</v>
      </c>
      <c r="Q10" s="52">
        <f t="shared" si="0"/>
        <v>16</v>
      </c>
      <c r="R10" s="51">
        <f>Q10+P10</f>
        <v>82</v>
      </c>
    </row>
    <row r="11" spans="1:18" s="17" customFormat="1" ht="12.75" customHeight="1">
      <c r="A11" s="16" t="s">
        <v>50</v>
      </c>
      <c r="B11" s="49">
        <v>54</v>
      </c>
      <c r="C11" s="52">
        <v>14</v>
      </c>
      <c r="D11" s="49">
        <v>2</v>
      </c>
      <c r="E11" s="52">
        <v>2</v>
      </c>
      <c r="F11" s="49">
        <v>0</v>
      </c>
      <c r="G11" s="52">
        <v>1</v>
      </c>
      <c r="H11" s="49">
        <v>1</v>
      </c>
      <c r="I11" s="52">
        <v>3</v>
      </c>
      <c r="J11" s="49">
        <v>1</v>
      </c>
      <c r="K11" s="52">
        <v>0</v>
      </c>
      <c r="L11" s="49">
        <v>1</v>
      </c>
      <c r="M11" s="50">
        <v>0</v>
      </c>
      <c r="N11" s="52">
        <v>1</v>
      </c>
      <c r="O11" s="52">
        <v>1</v>
      </c>
      <c r="P11" s="49">
        <f t="shared" si="0"/>
        <v>60</v>
      </c>
      <c r="Q11" s="52">
        <f t="shared" si="0"/>
        <v>21</v>
      </c>
      <c r="R11" s="51">
        <f>Q11+P11</f>
        <v>81</v>
      </c>
    </row>
    <row r="12" spans="2:18" ht="12.75" customHeight="1">
      <c r="B12" s="10"/>
      <c r="C12" s="20"/>
      <c r="D12" s="10"/>
      <c r="E12" s="20"/>
      <c r="F12" s="10"/>
      <c r="G12" s="20"/>
      <c r="H12" s="10"/>
      <c r="I12" s="20"/>
      <c r="J12" s="10"/>
      <c r="K12" s="20"/>
      <c r="L12" s="10"/>
      <c r="M12" s="11"/>
      <c r="N12" s="20"/>
      <c r="O12" s="20"/>
      <c r="P12" s="10"/>
      <c r="Q12" s="20"/>
      <c r="R12" s="12"/>
    </row>
    <row r="40" spans="1:18" s="17" customFormat="1" ht="12.75" customHeight="1">
      <c r="A40" s="32"/>
      <c r="B40" s="2"/>
      <c r="C40" s="2"/>
      <c r="D40" s="2"/>
      <c r="E40" s="2"/>
      <c r="F40" s="2"/>
      <c r="G40" s="2"/>
      <c r="H40" s="2"/>
      <c r="I40" s="2"/>
      <c r="J40" s="2"/>
      <c r="K40" s="2"/>
      <c r="L40" s="2"/>
      <c r="M40" s="2"/>
      <c r="N40" s="2"/>
      <c r="O40" s="2"/>
      <c r="P40" s="2"/>
      <c r="Q40" s="2"/>
      <c r="R40" s="2"/>
    </row>
    <row r="50" spans="1:18" s="17" customFormat="1" ht="12.75" customHeight="1">
      <c r="A50" s="32"/>
      <c r="B50" s="2"/>
      <c r="C50" s="2"/>
      <c r="D50" s="2"/>
      <c r="E50" s="2"/>
      <c r="F50" s="2"/>
      <c r="G50" s="2"/>
      <c r="H50" s="2"/>
      <c r="I50" s="2"/>
      <c r="J50" s="2"/>
      <c r="K50" s="2"/>
      <c r="L50" s="2"/>
      <c r="M50" s="2"/>
      <c r="N50" s="2"/>
      <c r="O50" s="2"/>
      <c r="P50" s="2"/>
      <c r="Q50" s="2"/>
      <c r="R50" s="2"/>
    </row>
    <row r="60" spans="1:18" s="17" customFormat="1" ht="12.75" customHeight="1">
      <c r="A60" s="32"/>
      <c r="B60" s="2"/>
      <c r="C60" s="2"/>
      <c r="D60" s="2"/>
      <c r="E60" s="2"/>
      <c r="F60" s="2"/>
      <c r="G60" s="2"/>
      <c r="H60" s="2"/>
      <c r="I60" s="2"/>
      <c r="J60" s="2"/>
      <c r="K60" s="2"/>
      <c r="L60" s="2"/>
      <c r="M60" s="2"/>
      <c r="N60" s="2"/>
      <c r="O60" s="2"/>
      <c r="P60" s="2"/>
      <c r="Q60" s="2"/>
      <c r="R60" s="2"/>
    </row>
  </sheetData>
  <mergeCells count="1">
    <mergeCell ref="L4:M4"/>
  </mergeCells>
  <printOptions/>
  <pageMargins left="0.25" right="0.25" top="1" bottom="0.75" header="0.5" footer="0.25"/>
  <pageSetup fitToHeight="1" fitToWidth="1" horizontalDpi="300" verticalDpi="300" orientation="landscape" scale="93" r:id="rId1"/>
  <headerFooter alignWithMargins="0">
    <oddHeader>&amp;CThe University of Alabama in Huntsville
Unit Academic Reports 
</oddHeader>
    <oddFooter xml:space="preserve">&amp;L&amp;8Office of Institutional Research
&amp;D (np)
&amp;F </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D30"/>
  <sheetViews>
    <sheetView workbookViewId="0" topLeftCell="A1">
      <selection activeCell="A2" sqref="A2"/>
    </sheetView>
  </sheetViews>
  <sheetFormatPr defaultColWidth="9.140625" defaultRowHeight="12.75" customHeight="1"/>
  <cols>
    <col min="1" max="1" width="25.7109375" style="32" customWidth="1"/>
    <col min="2" max="8" width="15.7109375" style="2" customWidth="1"/>
    <col min="9" max="16384" width="9.140625" style="2" customWidth="1"/>
  </cols>
  <sheetData>
    <row r="1" ht="12.75" customHeight="1">
      <c r="A1" s="36" t="s">
        <v>27</v>
      </c>
    </row>
    <row r="3" ht="12.75" customHeight="1">
      <c r="A3" s="33" t="s">
        <v>10</v>
      </c>
    </row>
    <row r="4" spans="1:4" s="32" customFormat="1" ht="12.75" customHeight="1">
      <c r="A4" s="33" t="s">
        <v>11</v>
      </c>
      <c r="B4" s="45" t="s">
        <v>16</v>
      </c>
      <c r="C4" s="45" t="s">
        <v>14</v>
      </c>
      <c r="D4" s="45" t="s">
        <v>15</v>
      </c>
    </row>
    <row r="5" spans="2:4" ht="12.75" customHeight="1">
      <c r="B5" s="9"/>
      <c r="C5" s="9"/>
      <c r="D5" s="9"/>
    </row>
    <row r="6" spans="1:4" s="17" customFormat="1" ht="12.75" customHeight="1">
      <c r="A6" s="16" t="s">
        <v>39</v>
      </c>
      <c r="B6" s="15">
        <v>27</v>
      </c>
      <c r="C6" s="15">
        <f>'UND&amp;PEN'!R7</f>
        <v>94</v>
      </c>
      <c r="D6" s="15">
        <v>77</v>
      </c>
    </row>
    <row r="7" spans="1:4" s="17" customFormat="1" ht="12.75" customHeight="1">
      <c r="A7" s="16" t="s">
        <v>42</v>
      </c>
      <c r="B7" s="15">
        <v>32</v>
      </c>
      <c r="C7" s="15">
        <f>'UND&amp;PEN'!R8</f>
        <v>75</v>
      </c>
      <c r="D7" s="15">
        <v>65</v>
      </c>
    </row>
    <row r="8" spans="1:4" s="17" customFormat="1" ht="12.75" customHeight="1">
      <c r="A8" s="16" t="s">
        <v>44</v>
      </c>
      <c r="B8" s="15">
        <v>24</v>
      </c>
      <c r="C8" s="15">
        <f>'UND&amp;PEN'!R9</f>
        <v>91</v>
      </c>
      <c r="D8" s="15">
        <v>67</v>
      </c>
    </row>
    <row r="9" spans="1:4" s="17" customFormat="1" ht="12.75" customHeight="1">
      <c r="A9" s="16" t="s">
        <v>45</v>
      </c>
      <c r="B9" s="15">
        <v>19</v>
      </c>
      <c r="C9" s="15">
        <f>'UND&amp;PEN'!R10</f>
        <v>82</v>
      </c>
      <c r="D9" s="15">
        <v>65</v>
      </c>
    </row>
    <row r="10" spans="1:4" s="17" customFormat="1" ht="12.75" customHeight="1">
      <c r="A10" s="16" t="s">
        <v>50</v>
      </c>
      <c r="B10" s="15">
        <v>12</v>
      </c>
      <c r="C10" s="15">
        <f>'UND&amp;PEN'!R11</f>
        <v>81</v>
      </c>
      <c r="D10" s="15">
        <v>64</v>
      </c>
    </row>
    <row r="11" spans="2:4" ht="12.75" customHeight="1">
      <c r="B11" s="12"/>
      <c r="C11" s="12"/>
      <c r="D11" s="12"/>
    </row>
    <row r="21" s="17" customFormat="1" ht="12.75" customHeight="1">
      <c r="A21" s="34"/>
    </row>
    <row r="30" s="17" customFormat="1" ht="12.75" customHeight="1">
      <c r="A30" s="34"/>
    </row>
  </sheetData>
  <printOptions/>
  <pageMargins left="0.25" right="0.25" top="1" bottom="0.75" header="0.5" footer="0.25"/>
  <pageSetup fitToHeight="1" fitToWidth="1" horizontalDpi="300" verticalDpi="300" orientation="landscape" r:id="rId1"/>
  <headerFooter alignWithMargins="0">
    <oddHeader>&amp;CThe University of Alabama in Huntsville
Unit Academic Reports 
</oddHeader>
    <oddFooter xml:space="preserve">&amp;L&amp;8Office of Institutional Research
&amp;D (np)
&amp;F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422"/>
  <sheetViews>
    <sheetView workbookViewId="0" topLeftCell="A1">
      <selection activeCell="A2" sqref="A2"/>
    </sheetView>
  </sheetViews>
  <sheetFormatPr defaultColWidth="9.140625" defaultRowHeight="11.25" customHeight="1"/>
  <cols>
    <col min="1" max="1" width="20.7109375" style="2" customWidth="1"/>
    <col min="2" max="17" width="7.28125" style="2" customWidth="1"/>
    <col min="18" max="16384" width="9.140625" style="2" customWidth="1"/>
  </cols>
  <sheetData>
    <row r="1" ht="11.25" customHeight="1">
      <c r="A1" s="64" t="s">
        <v>29</v>
      </c>
    </row>
    <row r="2" ht="11.25" customHeight="1">
      <c r="A2" s="1"/>
    </row>
    <row r="3" spans="1:18" s="28" customFormat="1" ht="11.25" customHeight="1">
      <c r="A3" s="29"/>
      <c r="B3" s="47" t="s">
        <v>0</v>
      </c>
      <c r="C3" s="48"/>
      <c r="D3" s="47" t="s">
        <v>1</v>
      </c>
      <c r="E3" s="48"/>
      <c r="F3" s="47" t="s">
        <v>2</v>
      </c>
      <c r="G3" s="48"/>
      <c r="H3" s="47" t="s">
        <v>3</v>
      </c>
      <c r="I3" s="48"/>
      <c r="J3" s="47" t="s">
        <v>4</v>
      </c>
      <c r="K3" s="48"/>
      <c r="L3" s="117" t="s">
        <v>5</v>
      </c>
      <c r="M3" s="119"/>
      <c r="N3" s="77" t="s">
        <v>37</v>
      </c>
      <c r="O3" s="77"/>
      <c r="P3" s="47" t="s">
        <v>6</v>
      </c>
      <c r="Q3" s="48"/>
      <c r="R3" s="37" t="s">
        <v>7</v>
      </c>
    </row>
    <row r="4" spans="1:18" s="28" customFormat="1" ht="11.25" customHeight="1">
      <c r="A4" s="59" t="s">
        <v>46</v>
      </c>
      <c r="B4" s="38" t="s">
        <v>8</v>
      </c>
      <c r="C4" s="39" t="s">
        <v>9</v>
      </c>
      <c r="D4" s="38" t="s">
        <v>8</v>
      </c>
      <c r="E4" s="39" t="s">
        <v>9</v>
      </c>
      <c r="F4" s="38" t="s">
        <v>8</v>
      </c>
      <c r="G4" s="39" t="s">
        <v>9</v>
      </c>
      <c r="H4" s="38" t="s">
        <v>8</v>
      </c>
      <c r="I4" s="39" t="s">
        <v>9</v>
      </c>
      <c r="J4" s="38" t="s">
        <v>8</v>
      </c>
      <c r="K4" s="39" t="s">
        <v>9</v>
      </c>
      <c r="L4" s="38" t="s">
        <v>8</v>
      </c>
      <c r="M4" s="39" t="s">
        <v>9</v>
      </c>
      <c r="N4" s="38" t="s">
        <v>8</v>
      </c>
      <c r="O4" s="39" t="s">
        <v>9</v>
      </c>
      <c r="P4" s="38" t="s">
        <v>8</v>
      </c>
      <c r="Q4" s="39" t="s">
        <v>9</v>
      </c>
      <c r="R4" s="40" t="s">
        <v>6</v>
      </c>
    </row>
    <row r="5" spans="1:18" ht="11.25" customHeight="1">
      <c r="A5"/>
      <c r="B5" s="3"/>
      <c r="C5" s="4"/>
      <c r="D5" s="3"/>
      <c r="E5" s="4"/>
      <c r="F5" s="3"/>
      <c r="G5" s="4"/>
      <c r="H5" s="3"/>
      <c r="I5" s="4"/>
      <c r="J5" s="3"/>
      <c r="K5" s="4"/>
      <c r="L5" s="3"/>
      <c r="M5" s="4"/>
      <c r="N5" s="79"/>
      <c r="O5" s="79"/>
      <c r="P5" s="3"/>
      <c r="Q5" s="4"/>
      <c r="R5" s="9"/>
    </row>
    <row r="6" spans="1:18" ht="11.25" customHeight="1">
      <c r="A6" s="16" t="s">
        <v>39</v>
      </c>
      <c r="B6" s="49">
        <v>18</v>
      </c>
      <c r="C6" s="50">
        <v>7</v>
      </c>
      <c r="D6" s="49">
        <v>0</v>
      </c>
      <c r="E6" s="50">
        <v>0</v>
      </c>
      <c r="F6" s="49">
        <v>1</v>
      </c>
      <c r="G6" s="50">
        <v>0</v>
      </c>
      <c r="H6" s="49">
        <v>0</v>
      </c>
      <c r="I6" s="50">
        <v>0</v>
      </c>
      <c r="J6" s="49">
        <v>0</v>
      </c>
      <c r="K6" s="50">
        <v>0</v>
      </c>
      <c r="L6" s="49">
        <v>5</v>
      </c>
      <c r="M6" s="50">
        <v>1</v>
      </c>
      <c r="N6" s="52">
        <v>0</v>
      </c>
      <c r="O6" s="52">
        <v>0</v>
      </c>
      <c r="P6" s="49">
        <f aca="true" t="shared" si="0" ref="P6:Q10">L6+J6+H6+F6+D6+B6+N6</f>
        <v>24</v>
      </c>
      <c r="Q6" s="50">
        <f t="shared" si="0"/>
        <v>8</v>
      </c>
      <c r="R6" s="51">
        <f>Q6+P6</f>
        <v>32</v>
      </c>
    </row>
    <row r="7" spans="1:18" ht="11.25" customHeight="1">
      <c r="A7" s="16" t="s">
        <v>42</v>
      </c>
      <c r="B7" s="49">
        <v>27</v>
      </c>
      <c r="C7" s="50">
        <v>4</v>
      </c>
      <c r="D7" s="49">
        <v>2</v>
      </c>
      <c r="E7" s="50">
        <v>0</v>
      </c>
      <c r="F7" s="49">
        <v>0</v>
      </c>
      <c r="G7" s="50">
        <v>0</v>
      </c>
      <c r="H7" s="49">
        <v>1</v>
      </c>
      <c r="I7" s="50">
        <v>0</v>
      </c>
      <c r="J7" s="49">
        <v>0</v>
      </c>
      <c r="K7" s="50">
        <v>0</v>
      </c>
      <c r="L7" s="49">
        <v>3</v>
      </c>
      <c r="M7" s="50">
        <v>1</v>
      </c>
      <c r="N7" s="52">
        <v>0</v>
      </c>
      <c r="O7" s="52">
        <v>0</v>
      </c>
      <c r="P7" s="49">
        <f t="shared" si="0"/>
        <v>33</v>
      </c>
      <c r="Q7" s="50">
        <f t="shared" si="0"/>
        <v>5</v>
      </c>
      <c r="R7" s="51">
        <f>Q7+P7</f>
        <v>38</v>
      </c>
    </row>
    <row r="8" spans="1:18" ht="11.25" customHeight="1">
      <c r="A8" s="16" t="s">
        <v>44</v>
      </c>
      <c r="B8" s="49">
        <v>17</v>
      </c>
      <c r="C8" s="50">
        <v>3</v>
      </c>
      <c r="D8" s="49">
        <v>0</v>
      </c>
      <c r="E8" s="50">
        <v>0</v>
      </c>
      <c r="F8" s="49">
        <v>0</v>
      </c>
      <c r="G8" s="50">
        <v>0</v>
      </c>
      <c r="H8" s="49">
        <v>0</v>
      </c>
      <c r="I8" s="50">
        <v>0</v>
      </c>
      <c r="J8" s="49">
        <v>0</v>
      </c>
      <c r="K8" s="50">
        <v>0</v>
      </c>
      <c r="L8" s="49">
        <v>0</v>
      </c>
      <c r="M8" s="50">
        <v>0</v>
      </c>
      <c r="N8" s="52">
        <v>0</v>
      </c>
      <c r="O8" s="52">
        <v>0</v>
      </c>
      <c r="P8" s="49">
        <f t="shared" si="0"/>
        <v>17</v>
      </c>
      <c r="Q8" s="50">
        <f t="shared" si="0"/>
        <v>3</v>
      </c>
      <c r="R8" s="51">
        <f>Q8+P8</f>
        <v>20</v>
      </c>
    </row>
    <row r="9" spans="1:18" ht="11.25" customHeight="1">
      <c r="A9" s="16" t="s">
        <v>45</v>
      </c>
      <c r="B9" s="49">
        <v>7</v>
      </c>
      <c r="C9" s="50">
        <v>1</v>
      </c>
      <c r="D9" s="49">
        <v>2</v>
      </c>
      <c r="E9" s="50">
        <v>0</v>
      </c>
      <c r="F9" s="49">
        <v>0</v>
      </c>
      <c r="G9" s="50">
        <v>0</v>
      </c>
      <c r="H9" s="49">
        <v>1</v>
      </c>
      <c r="I9" s="50">
        <v>0</v>
      </c>
      <c r="J9" s="49">
        <v>0</v>
      </c>
      <c r="K9" s="50">
        <v>1</v>
      </c>
      <c r="L9" s="49">
        <v>2</v>
      </c>
      <c r="M9" s="50">
        <v>0</v>
      </c>
      <c r="N9" s="52">
        <v>0</v>
      </c>
      <c r="O9" s="52">
        <v>0</v>
      </c>
      <c r="P9" s="49">
        <f t="shared" si="0"/>
        <v>12</v>
      </c>
      <c r="Q9" s="50">
        <f t="shared" si="0"/>
        <v>2</v>
      </c>
      <c r="R9" s="51">
        <f>Q9+P9</f>
        <v>14</v>
      </c>
    </row>
    <row r="10" spans="1:18" ht="11.25" customHeight="1">
      <c r="A10" s="16" t="s">
        <v>50</v>
      </c>
      <c r="B10" s="49">
        <v>15</v>
      </c>
      <c r="C10" s="50">
        <v>1</v>
      </c>
      <c r="D10" s="49">
        <v>0</v>
      </c>
      <c r="E10" s="50">
        <v>1</v>
      </c>
      <c r="F10" s="49">
        <v>1</v>
      </c>
      <c r="G10" s="50">
        <v>0</v>
      </c>
      <c r="H10" s="49">
        <v>2</v>
      </c>
      <c r="I10" s="50">
        <v>0</v>
      </c>
      <c r="J10" s="49">
        <v>0</v>
      </c>
      <c r="K10" s="50">
        <v>0</v>
      </c>
      <c r="L10" s="49">
        <v>0</v>
      </c>
      <c r="M10" s="50">
        <v>0</v>
      </c>
      <c r="N10" s="52">
        <v>0</v>
      </c>
      <c r="O10" s="52">
        <v>0</v>
      </c>
      <c r="P10" s="49">
        <f t="shared" si="0"/>
        <v>18</v>
      </c>
      <c r="Q10" s="50">
        <f t="shared" si="0"/>
        <v>2</v>
      </c>
      <c r="R10" s="51">
        <f>Q10+P10</f>
        <v>20</v>
      </c>
    </row>
    <row r="11" spans="2:18" ht="11.25" customHeight="1">
      <c r="B11" s="10"/>
      <c r="C11" s="11"/>
      <c r="D11" s="10"/>
      <c r="E11" s="11"/>
      <c r="F11" s="10"/>
      <c r="G11" s="11"/>
      <c r="H11" s="10"/>
      <c r="I11" s="11"/>
      <c r="J11" s="10"/>
      <c r="K11" s="11"/>
      <c r="L11" s="10"/>
      <c r="M11" s="11"/>
      <c r="N11" s="20"/>
      <c r="O11" s="20"/>
      <c r="P11" s="10"/>
      <c r="Q11" s="11"/>
      <c r="R11" s="12"/>
    </row>
    <row r="12" spans="2:18" ht="11.25" customHeight="1">
      <c r="B12" s="17"/>
      <c r="C12" s="17"/>
      <c r="D12" s="17"/>
      <c r="E12" s="17"/>
      <c r="F12" s="17"/>
      <c r="G12" s="17"/>
      <c r="H12" s="17"/>
      <c r="I12" s="17"/>
      <c r="J12" s="17"/>
      <c r="K12" s="17"/>
      <c r="L12" s="17"/>
      <c r="M12" s="17"/>
      <c r="N12" s="17"/>
      <c r="O12" s="17"/>
      <c r="P12" s="17"/>
      <c r="Q12" s="17"/>
      <c r="R12" s="17"/>
    </row>
    <row r="13" ht="11.25" customHeight="1">
      <c r="A13" s="6" t="s">
        <v>13</v>
      </c>
    </row>
    <row r="14" spans="1:18" s="32" customFormat="1" ht="11.25" customHeight="1">
      <c r="A14" s="33" t="s">
        <v>11</v>
      </c>
      <c r="B14" s="47" t="s">
        <v>0</v>
      </c>
      <c r="C14" s="48"/>
      <c r="D14" s="47" t="s">
        <v>1</v>
      </c>
      <c r="E14" s="48"/>
      <c r="F14" s="47" t="s">
        <v>2</v>
      </c>
      <c r="G14" s="48"/>
      <c r="H14" s="47" t="s">
        <v>3</v>
      </c>
      <c r="I14" s="48"/>
      <c r="J14" s="47" t="s">
        <v>4</v>
      </c>
      <c r="K14" s="48"/>
      <c r="L14" s="117" t="s">
        <v>5</v>
      </c>
      <c r="M14" s="119"/>
      <c r="N14" s="77" t="s">
        <v>37</v>
      </c>
      <c r="O14" s="77"/>
      <c r="P14" s="47" t="s">
        <v>6</v>
      </c>
      <c r="Q14" s="48"/>
      <c r="R14" s="37" t="s">
        <v>7</v>
      </c>
    </row>
    <row r="15" spans="1:18" s="32" customFormat="1" ht="11.25" customHeight="1">
      <c r="A15" s="33" t="s">
        <v>12</v>
      </c>
      <c r="B15" s="42" t="s">
        <v>8</v>
      </c>
      <c r="C15" s="43" t="s">
        <v>9</v>
      </c>
      <c r="D15" s="42" t="s">
        <v>8</v>
      </c>
      <c r="E15" s="43" t="s">
        <v>9</v>
      </c>
      <c r="F15" s="42" t="s">
        <v>8</v>
      </c>
      <c r="G15" s="43" t="s">
        <v>9</v>
      </c>
      <c r="H15" s="42" t="s">
        <v>8</v>
      </c>
      <c r="I15" s="43" t="s">
        <v>9</v>
      </c>
      <c r="J15" s="42" t="s">
        <v>8</v>
      </c>
      <c r="K15" s="43" t="s">
        <v>9</v>
      </c>
      <c r="L15" s="42" t="s">
        <v>8</v>
      </c>
      <c r="M15" s="43" t="s">
        <v>9</v>
      </c>
      <c r="N15" s="38" t="s">
        <v>8</v>
      </c>
      <c r="O15" s="39" t="s">
        <v>9</v>
      </c>
      <c r="P15" s="42" t="s">
        <v>8</v>
      </c>
      <c r="Q15" s="43" t="s">
        <v>9</v>
      </c>
      <c r="R15" s="44" t="s">
        <v>6</v>
      </c>
    </row>
    <row r="16" spans="1:18" ht="11.25" customHeight="1">
      <c r="A16" s="6"/>
      <c r="B16" s="13"/>
      <c r="C16" s="14"/>
      <c r="D16" s="13"/>
      <c r="E16" s="14"/>
      <c r="F16" s="13"/>
      <c r="G16" s="14"/>
      <c r="H16" s="13"/>
      <c r="I16" s="14"/>
      <c r="J16" s="13"/>
      <c r="K16" s="14"/>
      <c r="L16" s="13"/>
      <c r="M16" s="22"/>
      <c r="N16" s="81"/>
      <c r="O16" s="81"/>
      <c r="P16" s="13"/>
      <c r="Q16" s="14"/>
      <c r="R16" s="15"/>
    </row>
    <row r="17" spans="1:18" s="17" customFormat="1" ht="11.25" customHeight="1">
      <c r="A17" s="16" t="s">
        <v>39</v>
      </c>
      <c r="B17" s="49">
        <v>46</v>
      </c>
      <c r="C17" s="52">
        <v>9</v>
      </c>
      <c r="D17" s="49">
        <v>3</v>
      </c>
      <c r="E17" s="52">
        <v>0</v>
      </c>
      <c r="F17" s="49">
        <v>1</v>
      </c>
      <c r="G17" s="52">
        <v>0</v>
      </c>
      <c r="H17" s="49">
        <v>1</v>
      </c>
      <c r="I17" s="52">
        <v>0</v>
      </c>
      <c r="J17" s="49">
        <v>0</v>
      </c>
      <c r="K17" s="52">
        <v>0</v>
      </c>
      <c r="L17" s="49">
        <v>6</v>
      </c>
      <c r="M17" s="50">
        <v>2</v>
      </c>
      <c r="N17" s="52">
        <v>0</v>
      </c>
      <c r="O17" s="52">
        <v>0</v>
      </c>
      <c r="P17" s="49">
        <f aca="true" t="shared" si="1" ref="P17:Q21">L17+J17+H17+F17+D17+B17+N17</f>
        <v>57</v>
      </c>
      <c r="Q17" s="52">
        <f t="shared" si="1"/>
        <v>11</v>
      </c>
      <c r="R17" s="51">
        <f>Q17+P17</f>
        <v>68</v>
      </c>
    </row>
    <row r="18" spans="1:18" s="17" customFormat="1" ht="11.25" customHeight="1">
      <c r="A18" s="16" t="s">
        <v>42</v>
      </c>
      <c r="B18" s="49">
        <v>50</v>
      </c>
      <c r="C18" s="52">
        <v>8</v>
      </c>
      <c r="D18" s="49">
        <v>3</v>
      </c>
      <c r="E18" s="52">
        <v>1</v>
      </c>
      <c r="F18" s="49">
        <v>0</v>
      </c>
      <c r="G18" s="52">
        <v>0</v>
      </c>
      <c r="H18" s="49">
        <v>3</v>
      </c>
      <c r="I18" s="52">
        <v>0</v>
      </c>
      <c r="J18" s="49">
        <v>0</v>
      </c>
      <c r="K18" s="52">
        <v>0</v>
      </c>
      <c r="L18" s="49">
        <v>3</v>
      </c>
      <c r="M18" s="50">
        <v>0</v>
      </c>
      <c r="N18" s="52">
        <v>1</v>
      </c>
      <c r="O18" s="52">
        <v>0</v>
      </c>
      <c r="P18" s="49">
        <f t="shared" si="1"/>
        <v>60</v>
      </c>
      <c r="Q18" s="52">
        <f t="shared" si="1"/>
        <v>9</v>
      </c>
      <c r="R18" s="51">
        <f>Q18+P18</f>
        <v>69</v>
      </c>
    </row>
    <row r="19" spans="1:18" s="17" customFormat="1" ht="11.25" customHeight="1">
      <c r="A19" s="16" t="s">
        <v>44</v>
      </c>
      <c r="B19" s="49">
        <v>45</v>
      </c>
      <c r="C19" s="52">
        <v>7</v>
      </c>
      <c r="D19" s="49">
        <v>3</v>
      </c>
      <c r="E19" s="52">
        <v>1</v>
      </c>
      <c r="F19" s="49">
        <v>1</v>
      </c>
      <c r="G19" s="52">
        <v>0</v>
      </c>
      <c r="H19" s="49">
        <v>3</v>
      </c>
      <c r="I19" s="52">
        <v>0</v>
      </c>
      <c r="J19" s="49">
        <v>0</v>
      </c>
      <c r="K19" s="52">
        <v>1</v>
      </c>
      <c r="L19" s="49">
        <v>3</v>
      </c>
      <c r="M19" s="50">
        <v>0</v>
      </c>
      <c r="N19" s="52">
        <v>0</v>
      </c>
      <c r="O19" s="52">
        <v>0</v>
      </c>
      <c r="P19" s="49">
        <f t="shared" si="1"/>
        <v>55</v>
      </c>
      <c r="Q19" s="52">
        <f t="shared" si="1"/>
        <v>9</v>
      </c>
      <c r="R19" s="51">
        <f>Q19+P19</f>
        <v>64</v>
      </c>
    </row>
    <row r="20" spans="1:18" s="17" customFormat="1" ht="11.25" customHeight="1">
      <c r="A20" s="16" t="s">
        <v>45</v>
      </c>
      <c r="B20" s="49">
        <v>42</v>
      </c>
      <c r="C20" s="52">
        <v>8</v>
      </c>
      <c r="D20" s="49">
        <v>2</v>
      </c>
      <c r="E20" s="52">
        <v>1</v>
      </c>
      <c r="F20" s="49">
        <v>2</v>
      </c>
      <c r="G20" s="52">
        <v>0</v>
      </c>
      <c r="H20" s="49">
        <v>5</v>
      </c>
      <c r="I20" s="52">
        <v>0</v>
      </c>
      <c r="J20" s="49">
        <v>0</v>
      </c>
      <c r="K20" s="52">
        <v>1</v>
      </c>
      <c r="L20" s="49">
        <v>2</v>
      </c>
      <c r="M20" s="50">
        <v>0</v>
      </c>
      <c r="N20" s="52">
        <v>0</v>
      </c>
      <c r="O20" s="52">
        <v>0</v>
      </c>
      <c r="P20" s="49">
        <f t="shared" si="1"/>
        <v>53</v>
      </c>
      <c r="Q20" s="52">
        <f t="shared" si="1"/>
        <v>10</v>
      </c>
      <c r="R20" s="51">
        <f>Q20+P20</f>
        <v>63</v>
      </c>
    </row>
    <row r="21" spans="1:18" s="17" customFormat="1" ht="11.25" customHeight="1">
      <c r="A21" s="16" t="s">
        <v>50</v>
      </c>
      <c r="B21" s="49">
        <v>49</v>
      </c>
      <c r="C21" s="52">
        <v>7</v>
      </c>
      <c r="D21" s="49">
        <v>2</v>
      </c>
      <c r="E21" s="52">
        <v>1</v>
      </c>
      <c r="F21" s="49">
        <v>2</v>
      </c>
      <c r="G21" s="52">
        <v>0</v>
      </c>
      <c r="H21" s="49">
        <v>2</v>
      </c>
      <c r="I21" s="52">
        <v>0</v>
      </c>
      <c r="J21" s="49">
        <v>0</v>
      </c>
      <c r="K21" s="52">
        <v>0</v>
      </c>
      <c r="L21" s="49">
        <v>3</v>
      </c>
      <c r="M21" s="50">
        <v>1</v>
      </c>
      <c r="N21" s="52">
        <v>0</v>
      </c>
      <c r="O21" s="52">
        <v>0</v>
      </c>
      <c r="P21" s="49">
        <f t="shared" si="1"/>
        <v>58</v>
      </c>
      <c r="Q21" s="52">
        <f t="shared" si="1"/>
        <v>9</v>
      </c>
      <c r="R21" s="51">
        <f>Q21+P21</f>
        <v>67</v>
      </c>
    </row>
    <row r="22" spans="1:18" ht="11.25" customHeight="1">
      <c r="A22"/>
      <c r="B22" s="24"/>
      <c r="C22" s="23"/>
      <c r="D22" s="24"/>
      <c r="E22" s="23"/>
      <c r="F22" s="24"/>
      <c r="G22" s="23"/>
      <c r="H22" s="24"/>
      <c r="I22" s="23"/>
      <c r="J22" s="24"/>
      <c r="K22" s="23"/>
      <c r="L22" s="24"/>
      <c r="M22" s="83"/>
      <c r="N22" s="23"/>
      <c r="O22" s="23"/>
      <c r="P22" s="24"/>
      <c r="Q22" s="23"/>
      <c r="R22" s="12"/>
    </row>
    <row r="24" ht="11.25" customHeight="1">
      <c r="A24" s="76"/>
    </row>
    <row r="25" ht="11.25" customHeight="1">
      <c r="A25" s="28"/>
    </row>
    <row r="30" spans="1:18" s="17" customFormat="1" ht="11.25" customHeight="1">
      <c r="A30" s="2"/>
      <c r="B30" s="2"/>
      <c r="C30" s="2"/>
      <c r="D30" s="2"/>
      <c r="E30" s="2"/>
      <c r="F30" s="2"/>
      <c r="G30" s="2"/>
      <c r="H30" s="2"/>
      <c r="I30" s="2"/>
      <c r="J30" s="2"/>
      <c r="K30" s="2"/>
      <c r="L30" s="2"/>
      <c r="M30" s="2"/>
      <c r="N30" s="2"/>
      <c r="O30" s="2"/>
      <c r="P30" s="2"/>
      <c r="Q30" s="2"/>
      <c r="R30" s="2"/>
    </row>
    <row r="61" spans="1:18" s="17" customFormat="1" ht="11.25" customHeight="1">
      <c r="A61" s="2"/>
      <c r="B61" s="2"/>
      <c r="C61" s="2"/>
      <c r="D61" s="2"/>
      <c r="E61" s="2"/>
      <c r="F61" s="2"/>
      <c r="G61" s="2"/>
      <c r="H61" s="2"/>
      <c r="I61" s="2"/>
      <c r="J61" s="2"/>
      <c r="K61" s="2"/>
      <c r="L61" s="2"/>
      <c r="M61" s="2"/>
      <c r="N61" s="2"/>
      <c r="O61" s="2"/>
      <c r="P61" s="2"/>
      <c r="Q61" s="2"/>
      <c r="R61" s="2"/>
    </row>
    <row r="103" spans="1:18" s="17" customFormat="1" ht="11.25" customHeight="1">
      <c r="A103" s="2"/>
      <c r="B103" s="2"/>
      <c r="C103" s="2"/>
      <c r="D103" s="2"/>
      <c r="E103" s="2"/>
      <c r="F103" s="2"/>
      <c r="G103" s="2"/>
      <c r="H103" s="2"/>
      <c r="I103" s="2"/>
      <c r="J103" s="2"/>
      <c r="K103" s="2"/>
      <c r="L103" s="2"/>
      <c r="M103" s="2"/>
      <c r="N103" s="2"/>
      <c r="O103" s="2"/>
      <c r="P103" s="2"/>
      <c r="Q103" s="2"/>
      <c r="R103" s="2"/>
    </row>
    <row r="113" spans="1:18" s="17" customFormat="1" ht="11.25" customHeight="1">
      <c r="A113" s="2"/>
      <c r="B113" s="2"/>
      <c r="C113" s="2"/>
      <c r="D113" s="2"/>
      <c r="E113" s="2"/>
      <c r="F113" s="2"/>
      <c r="G113" s="2"/>
      <c r="H113" s="2"/>
      <c r="I113" s="2"/>
      <c r="J113" s="2"/>
      <c r="K113" s="2"/>
      <c r="L113" s="2"/>
      <c r="M113" s="2"/>
      <c r="N113" s="2"/>
      <c r="O113" s="2"/>
      <c r="P113" s="2"/>
      <c r="Q113" s="2"/>
      <c r="R113" s="2"/>
    </row>
    <row r="165" spans="1:18" s="17" customFormat="1" ht="11.25" customHeight="1">
      <c r="A165" s="2"/>
      <c r="B165" s="2"/>
      <c r="C165" s="2"/>
      <c r="D165" s="2"/>
      <c r="E165" s="2"/>
      <c r="F165" s="2"/>
      <c r="G165" s="2"/>
      <c r="H165" s="2"/>
      <c r="I165" s="2"/>
      <c r="J165" s="2"/>
      <c r="K165" s="2"/>
      <c r="L165" s="2"/>
      <c r="M165" s="2"/>
      <c r="N165" s="2"/>
      <c r="O165" s="2"/>
      <c r="P165" s="2"/>
      <c r="Q165" s="2"/>
      <c r="R165" s="2"/>
    </row>
    <row r="205" spans="1:18" s="17" customFormat="1" ht="11.25" customHeight="1">
      <c r="A205" s="2"/>
      <c r="B205" s="2"/>
      <c r="C205" s="2"/>
      <c r="D205" s="2"/>
      <c r="E205" s="2"/>
      <c r="F205" s="2"/>
      <c r="G205" s="2"/>
      <c r="H205" s="2"/>
      <c r="I205" s="2"/>
      <c r="J205" s="2"/>
      <c r="K205" s="2"/>
      <c r="L205" s="2"/>
      <c r="M205" s="2"/>
      <c r="N205" s="2"/>
      <c r="O205" s="2"/>
      <c r="P205" s="2"/>
      <c r="Q205" s="2"/>
      <c r="R205" s="2"/>
    </row>
    <row r="215" spans="1:18" s="17" customFormat="1" ht="11.25" customHeight="1">
      <c r="A215" s="2"/>
      <c r="B215" s="2"/>
      <c r="C215" s="2"/>
      <c r="D215" s="2"/>
      <c r="E215" s="2"/>
      <c r="F215" s="2"/>
      <c r="G215" s="2"/>
      <c r="H215" s="2"/>
      <c r="I215" s="2"/>
      <c r="J215" s="2"/>
      <c r="K215" s="2"/>
      <c r="L215" s="2"/>
      <c r="M215" s="2"/>
      <c r="N215" s="2"/>
      <c r="O215" s="2"/>
      <c r="P215" s="2"/>
      <c r="Q215" s="2"/>
      <c r="R215" s="2"/>
    </row>
    <row r="255" spans="1:18" s="17" customFormat="1" ht="11.25" customHeight="1">
      <c r="A255" s="2"/>
      <c r="B255" s="2"/>
      <c r="C255" s="2"/>
      <c r="D255" s="2"/>
      <c r="E255" s="2"/>
      <c r="F255" s="2"/>
      <c r="G255" s="2"/>
      <c r="H255" s="2"/>
      <c r="I255" s="2"/>
      <c r="J255" s="2"/>
      <c r="K255" s="2"/>
      <c r="L255" s="2"/>
      <c r="M255" s="2"/>
      <c r="N255" s="2"/>
      <c r="O255" s="2"/>
      <c r="P255" s="2"/>
      <c r="Q255" s="2"/>
      <c r="R255" s="2"/>
    </row>
    <row r="265" spans="1:18" s="17" customFormat="1" ht="11.25" customHeight="1">
      <c r="A265" s="2"/>
      <c r="B265" s="2"/>
      <c r="C265" s="2"/>
      <c r="D265" s="2"/>
      <c r="E265" s="2"/>
      <c r="F265" s="2"/>
      <c r="G265" s="2"/>
      <c r="H265" s="2"/>
      <c r="I265" s="2"/>
      <c r="J265" s="2"/>
      <c r="K265" s="2"/>
      <c r="L265" s="2"/>
      <c r="M265" s="2"/>
      <c r="N265" s="2"/>
      <c r="O265" s="2"/>
      <c r="P265" s="2"/>
      <c r="Q265" s="2"/>
      <c r="R265" s="2"/>
    </row>
    <row r="307" spans="1:18" s="17" customFormat="1" ht="11.25" customHeight="1">
      <c r="A307" s="2"/>
      <c r="B307" s="2"/>
      <c r="C307" s="2"/>
      <c r="D307" s="2"/>
      <c r="E307" s="2"/>
      <c r="F307" s="2"/>
      <c r="G307" s="2"/>
      <c r="H307" s="2"/>
      <c r="I307" s="2"/>
      <c r="J307" s="2"/>
      <c r="K307" s="2"/>
      <c r="L307" s="2"/>
      <c r="M307" s="2"/>
      <c r="N307" s="2"/>
      <c r="O307" s="2"/>
      <c r="P307" s="2"/>
      <c r="Q307" s="2"/>
      <c r="R307" s="2"/>
    </row>
    <row r="349" spans="1:18" s="17" customFormat="1" ht="11.25" customHeight="1">
      <c r="A349" s="2"/>
      <c r="B349" s="2"/>
      <c r="C349" s="2"/>
      <c r="D349" s="2"/>
      <c r="E349" s="2"/>
      <c r="F349" s="2"/>
      <c r="G349" s="2"/>
      <c r="H349" s="2"/>
      <c r="I349" s="2"/>
      <c r="J349" s="2"/>
      <c r="K349" s="2"/>
      <c r="L349" s="2"/>
      <c r="M349" s="2"/>
      <c r="N349" s="2"/>
      <c r="O349" s="2"/>
      <c r="P349" s="2"/>
      <c r="Q349" s="2"/>
      <c r="R349" s="2"/>
    </row>
    <row r="359" spans="1:18" s="17" customFormat="1" ht="11.25" customHeight="1">
      <c r="A359" s="2"/>
      <c r="B359" s="2"/>
      <c r="C359" s="2"/>
      <c r="D359" s="2"/>
      <c r="E359" s="2"/>
      <c r="F359" s="2"/>
      <c r="G359" s="2"/>
      <c r="H359" s="2"/>
      <c r="I359" s="2"/>
      <c r="J359" s="2"/>
      <c r="K359" s="2"/>
      <c r="L359" s="2"/>
      <c r="M359" s="2"/>
      <c r="N359" s="2"/>
      <c r="O359" s="2"/>
      <c r="P359" s="2"/>
      <c r="Q359" s="2"/>
      <c r="R359" s="2"/>
    </row>
    <row r="372" spans="1:18" s="17" customFormat="1" ht="11.25" customHeight="1">
      <c r="A372" s="2"/>
      <c r="B372" s="2"/>
      <c r="C372" s="2"/>
      <c r="D372" s="2"/>
      <c r="E372" s="2"/>
      <c r="F372" s="2"/>
      <c r="G372" s="2"/>
      <c r="H372" s="2"/>
      <c r="I372" s="2"/>
      <c r="J372" s="2"/>
      <c r="K372" s="2"/>
      <c r="L372" s="2"/>
      <c r="M372" s="2"/>
      <c r="N372" s="2"/>
      <c r="O372" s="2"/>
      <c r="P372" s="2"/>
      <c r="Q372" s="2"/>
      <c r="R372" s="2"/>
    </row>
    <row r="402" spans="1:18" s="17" customFormat="1" ht="11.25" customHeight="1">
      <c r="A402" s="2"/>
      <c r="B402" s="2"/>
      <c r="C402" s="2"/>
      <c r="D402" s="2"/>
      <c r="E402" s="2"/>
      <c r="F402" s="2"/>
      <c r="G402" s="2"/>
      <c r="H402" s="2"/>
      <c r="I402" s="2"/>
      <c r="J402" s="2"/>
      <c r="K402" s="2"/>
      <c r="L402" s="2"/>
      <c r="M402" s="2"/>
      <c r="N402" s="2"/>
      <c r="O402" s="2"/>
      <c r="P402" s="2"/>
      <c r="Q402" s="2"/>
      <c r="R402" s="2"/>
    </row>
    <row r="412" spans="1:18" s="17" customFormat="1" ht="11.25" customHeight="1">
      <c r="A412" s="2"/>
      <c r="B412" s="2"/>
      <c r="C412" s="2"/>
      <c r="D412" s="2"/>
      <c r="E412" s="2"/>
      <c r="F412" s="2"/>
      <c r="G412" s="2"/>
      <c r="H412" s="2"/>
      <c r="I412" s="2"/>
      <c r="J412" s="2"/>
      <c r="K412" s="2"/>
      <c r="L412" s="2"/>
      <c r="M412" s="2"/>
      <c r="N412" s="2"/>
      <c r="O412" s="2"/>
      <c r="P412" s="2"/>
      <c r="Q412" s="2"/>
      <c r="R412" s="2"/>
    </row>
    <row r="422" spans="1:18" s="17" customFormat="1" ht="11.25" customHeight="1">
      <c r="A422" s="2"/>
      <c r="B422" s="2"/>
      <c r="C422" s="2"/>
      <c r="D422" s="2"/>
      <c r="E422" s="2"/>
      <c r="F422" s="2"/>
      <c r="G422" s="2"/>
      <c r="H422" s="2"/>
      <c r="I422" s="2"/>
      <c r="J422" s="2"/>
      <c r="K422" s="2"/>
      <c r="L422" s="2"/>
      <c r="M422" s="2"/>
      <c r="N422" s="2"/>
      <c r="O422" s="2"/>
      <c r="P422" s="2"/>
      <c r="Q422" s="2"/>
      <c r="R422" s="2"/>
    </row>
  </sheetData>
  <mergeCells count="2">
    <mergeCell ref="L14:M14"/>
    <mergeCell ref="L3:M3"/>
  </mergeCells>
  <printOptions/>
  <pageMargins left="0.25" right="0.25" top="1" bottom="0.75" header="0.5" footer="0.25"/>
  <pageSetup fitToHeight="1" fitToWidth="1" horizontalDpi="300" verticalDpi="300" orientation="landscape" scale="93" r:id="rId1"/>
  <headerFooter alignWithMargins="0">
    <oddHeader>&amp;CThe University of Alabama in Huntsville
Unit Academic Reports 
</oddHeader>
    <oddFooter xml:space="preserve">&amp;L&amp;8Office of Institutional Research
&amp;D (np)
&amp;F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47"/>
  <sheetViews>
    <sheetView workbookViewId="0" topLeftCell="A1">
      <selection activeCell="A2" sqref="A2"/>
    </sheetView>
  </sheetViews>
  <sheetFormatPr defaultColWidth="9.140625" defaultRowHeight="12.75" customHeight="1"/>
  <cols>
    <col min="1" max="1" width="25.7109375" style="28" customWidth="1"/>
    <col min="2" max="8" width="15.7109375" style="2" customWidth="1"/>
    <col min="9" max="16384" width="9.140625" style="2" customWidth="1"/>
  </cols>
  <sheetData>
    <row r="1" ht="12.75" customHeight="1">
      <c r="A1" s="61" t="s">
        <v>29</v>
      </c>
    </row>
    <row r="2" spans="6:8" ht="12.75" customHeight="1">
      <c r="F2"/>
      <c r="G2"/>
      <c r="H2"/>
    </row>
    <row r="3" spans="1:7" ht="12.75" customHeight="1">
      <c r="A3" s="6" t="s">
        <v>13</v>
      </c>
      <c r="E3"/>
      <c r="F3"/>
      <c r="G3"/>
    </row>
    <row r="4" spans="1:7" s="28" customFormat="1" ht="12.75" customHeight="1">
      <c r="A4" s="6" t="s">
        <v>11</v>
      </c>
      <c r="B4" s="45" t="s">
        <v>16</v>
      </c>
      <c r="C4" s="45" t="s">
        <v>14</v>
      </c>
      <c r="D4" s="45" t="s">
        <v>15</v>
      </c>
      <c r="E4" s="29"/>
      <c r="F4" s="29"/>
      <c r="G4" s="29"/>
    </row>
    <row r="5" spans="2:7" ht="12.75" customHeight="1">
      <c r="B5" s="9"/>
      <c r="C5" s="9"/>
      <c r="D5" s="9"/>
      <c r="E5"/>
      <c r="F5"/>
      <c r="G5"/>
    </row>
    <row r="6" spans="1:7" s="17" customFormat="1" ht="12.75" customHeight="1">
      <c r="A6" s="16" t="s">
        <v>39</v>
      </c>
      <c r="B6" s="13">
        <v>49</v>
      </c>
      <c r="C6" s="15">
        <f>'AE'!R17</f>
        <v>68</v>
      </c>
      <c r="D6" s="15">
        <v>73</v>
      </c>
      <c r="E6" s="27"/>
      <c r="F6" s="27"/>
      <c r="G6" s="27"/>
    </row>
    <row r="7" spans="1:7" s="17" customFormat="1" ht="12.75" customHeight="1">
      <c r="A7" s="16" t="s">
        <v>42</v>
      </c>
      <c r="B7" s="13">
        <v>51</v>
      </c>
      <c r="C7" s="15">
        <f>'AE'!R18</f>
        <v>69</v>
      </c>
      <c r="D7" s="15">
        <v>57</v>
      </c>
      <c r="E7" s="27"/>
      <c r="F7" s="27"/>
      <c r="G7" s="27"/>
    </row>
    <row r="8" spans="1:7" s="17" customFormat="1" ht="12.75" customHeight="1">
      <c r="A8" s="16" t="s">
        <v>44</v>
      </c>
      <c r="B8" s="13">
        <v>46</v>
      </c>
      <c r="C8" s="15">
        <f>'AE'!R19</f>
        <v>64</v>
      </c>
      <c r="D8" s="15">
        <v>64</v>
      </c>
      <c r="E8" s="27"/>
      <c r="F8" s="27"/>
      <c r="G8" s="27"/>
    </row>
    <row r="9" spans="1:7" s="17" customFormat="1" ht="12.75" customHeight="1">
      <c r="A9" s="16" t="s">
        <v>45</v>
      </c>
      <c r="B9" s="13">
        <v>37</v>
      </c>
      <c r="C9" s="15">
        <f>'AE'!R20</f>
        <v>63</v>
      </c>
      <c r="D9" s="15">
        <v>60</v>
      </c>
      <c r="E9" s="27"/>
      <c r="F9" s="27"/>
      <c r="G9" s="27"/>
    </row>
    <row r="10" spans="1:7" s="17" customFormat="1" ht="12.75" customHeight="1">
      <c r="A10" s="16" t="s">
        <v>50</v>
      </c>
      <c r="B10" s="13">
        <v>42</v>
      </c>
      <c r="C10" s="15">
        <f>'AE'!R21</f>
        <v>67</v>
      </c>
      <c r="D10" s="15">
        <v>72</v>
      </c>
      <c r="E10" s="27"/>
      <c r="F10" s="27"/>
      <c r="G10" s="27"/>
    </row>
    <row r="11" spans="1:7" ht="12.75" customHeight="1">
      <c r="A11" s="6"/>
      <c r="B11" s="7"/>
      <c r="C11" s="7"/>
      <c r="D11" s="8"/>
      <c r="E11"/>
      <c r="F11"/>
      <c r="G11"/>
    </row>
    <row r="29" s="17" customFormat="1" ht="12.75" customHeight="1">
      <c r="A29" s="30"/>
    </row>
    <row r="68" s="17" customFormat="1" ht="12.75" customHeight="1">
      <c r="A68" s="30"/>
    </row>
    <row r="98" s="17" customFormat="1" ht="12.75" customHeight="1">
      <c r="A98" s="30"/>
    </row>
    <row r="107" s="17" customFormat="1" ht="12.75" customHeight="1">
      <c r="A107" s="30"/>
    </row>
    <row r="137" s="17" customFormat="1" ht="12.75" customHeight="1">
      <c r="A137" s="30"/>
    </row>
    <row r="176" s="17" customFormat="1" ht="12.75" customHeight="1">
      <c r="A176" s="30"/>
    </row>
    <row r="209" s="17" customFormat="1" ht="12.75" customHeight="1">
      <c r="A209" s="30"/>
    </row>
    <row r="228" s="17" customFormat="1" ht="12.75" customHeight="1">
      <c r="A228" s="30"/>
    </row>
    <row r="259" s="17" customFormat="1" ht="12.75" customHeight="1">
      <c r="A259" s="30"/>
    </row>
    <row r="293" s="17" customFormat="1" ht="12.75" customHeight="1">
      <c r="A293" s="30"/>
    </row>
    <row r="326" s="17" customFormat="1" ht="12.75" customHeight="1">
      <c r="A326" s="30"/>
    </row>
    <row r="338" s="17" customFormat="1" ht="12.75" customHeight="1">
      <c r="A338" s="30"/>
    </row>
    <row r="347" s="17" customFormat="1" ht="12.75" customHeight="1">
      <c r="A347" s="30"/>
    </row>
  </sheetData>
  <printOptions/>
  <pageMargins left="0.25" right="0.25" top="1" bottom="0.75" header="0.5" footer="0.25"/>
  <pageSetup fitToHeight="1" fitToWidth="1" horizontalDpi="300" verticalDpi="300" orientation="landscape" r:id="rId1"/>
  <headerFooter alignWithMargins="0">
    <oddHeader>&amp;CThe University of Alabama in Huntsville
Unit Academic Reports 
</oddHeader>
    <oddFooter xml:space="preserve">&amp;L&amp;8Office of Institutional Research
&amp;D (np)
&amp;F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453"/>
  <sheetViews>
    <sheetView workbookViewId="0" topLeftCell="A1">
      <selection activeCell="A2" sqref="A2"/>
    </sheetView>
  </sheetViews>
  <sheetFormatPr defaultColWidth="9.140625" defaultRowHeight="11.25" customHeight="1"/>
  <cols>
    <col min="1" max="1" width="20.7109375" style="2" customWidth="1"/>
    <col min="2" max="17" width="7.28125" style="2" customWidth="1"/>
    <col min="18" max="16384" width="9.140625" style="2" customWidth="1"/>
  </cols>
  <sheetData>
    <row r="1" ht="11.25" customHeight="1">
      <c r="A1" s="64" t="s">
        <v>30</v>
      </c>
    </row>
    <row r="2" ht="11.25" customHeight="1">
      <c r="A2" s="1"/>
    </row>
    <row r="3" spans="1:18" s="28" customFormat="1" ht="11.25" customHeight="1">
      <c r="A3" s="29"/>
      <c r="B3" s="47" t="s">
        <v>0</v>
      </c>
      <c r="C3" s="48"/>
      <c r="D3" s="47" t="s">
        <v>1</v>
      </c>
      <c r="E3" s="48"/>
      <c r="F3" s="47" t="s">
        <v>2</v>
      </c>
      <c r="G3" s="48"/>
      <c r="H3" s="47" t="s">
        <v>3</v>
      </c>
      <c r="I3" s="48"/>
      <c r="J3" s="47" t="s">
        <v>4</v>
      </c>
      <c r="K3" s="48"/>
      <c r="L3" s="117" t="s">
        <v>5</v>
      </c>
      <c r="M3" s="119"/>
      <c r="N3" s="77" t="s">
        <v>37</v>
      </c>
      <c r="O3" s="77"/>
      <c r="P3" s="47" t="s">
        <v>6</v>
      </c>
      <c r="Q3" s="48"/>
      <c r="R3" s="37" t="s">
        <v>7</v>
      </c>
    </row>
    <row r="4" spans="1:18" s="28" customFormat="1" ht="11.25" customHeight="1">
      <c r="A4" s="6" t="s">
        <v>47</v>
      </c>
      <c r="B4" s="38" t="s">
        <v>8</v>
      </c>
      <c r="C4" s="39" t="s">
        <v>9</v>
      </c>
      <c r="D4" s="38" t="s">
        <v>8</v>
      </c>
      <c r="E4" s="39" t="s">
        <v>9</v>
      </c>
      <c r="F4" s="38" t="s">
        <v>8</v>
      </c>
      <c r="G4" s="39" t="s">
        <v>9</v>
      </c>
      <c r="H4" s="38" t="s">
        <v>8</v>
      </c>
      <c r="I4" s="39" t="s">
        <v>9</v>
      </c>
      <c r="J4" s="38" t="s">
        <v>8</v>
      </c>
      <c r="K4" s="39" t="s">
        <v>9</v>
      </c>
      <c r="L4" s="38" t="s">
        <v>8</v>
      </c>
      <c r="M4" s="39" t="s">
        <v>9</v>
      </c>
      <c r="N4" s="38" t="s">
        <v>8</v>
      </c>
      <c r="O4" s="39" t="s">
        <v>9</v>
      </c>
      <c r="P4" s="38" t="s">
        <v>8</v>
      </c>
      <c r="Q4" s="39" t="s">
        <v>9</v>
      </c>
      <c r="R4" s="40" t="s">
        <v>6</v>
      </c>
    </row>
    <row r="5" spans="1:18" ht="11.25" customHeight="1">
      <c r="A5"/>
      <c r="B5" s="3"/>
      <c r="C5" s="4"/>
      <c r="D5" s="3"/>
      <c r="E5" s="4"/>
      <c r="F5" s="3"/>
      <c r="G5" s="4"/>
      <c r="H5" s="3"/>
      <c r="I5" s="4"/>
      <c r="J5" s="3"/>
      <c r="K5" s="4"/>
      <c r="L5" s="3"/>
      <c r="M5" s="4"/>
      <c r="N5" s="79"/>
      <c r="O5" s="79"/>
      <c r="P5" s="3"/>
      <c r="Q5" s="4"/>
      <c r="R5" s="9"/>
    </row>
    <row r="6" spans="1:18" ht="11.25" customHeight="1">
      <c r="A6" s="16" t="s">
        <v>39</v>
      </c>
      <c r="B6" s="13">
        <v>7</v>
      </c>
      <c r="C6" s="14">
        <v>2</v>
      </c>
      <c r="D6" s="13">
        <v>0</v>
      </c>
      <c r="E6" s="14">
        <v>1</v>
      </c>
      <c r="F6" s="13">
        <v>0</v>
      </c>
      <c r="G6" s="14">
        <v>0</v>
      </c>
      <c r="H6" s="13">
        <v>0</v>
      </c>
      <c r="I6" s="14">
        <v>0</v>
      </c>
      <c r="J6" s="13">
        <v>0</v>
      </c>
      <c r="K6" s="14">
        <v>0</v>
      </c>
      <c r="L6" s="13">
        <v>0</v>
      </c>
      <c r="M6" s="14">
        <v>1</v>
      </c>
      <c r="N6" s="81">
        <v>0</v>
      </c>
      <c r="O6" s="81">
        <v>0</v>
      </c>
      <c r="P6" s="13">
        <f aca="true" t="shared" si="0" ref="P6:Q10">L6+J6+H6+F6+D6+B6+N6</f>
        <v>7</v>
      </c>
      <c r="Q6" s="14">
        <f t="shared" si="0"/>
        <v>4</v>
      </c>
      <c r="R6" s="15">
        <f>Q6+P6</f>
        <v>11</v>
      </c>
    </row>
    <row r="7" spans="1:18" ht="11.25" customHeight="1">
      <c r="A7" s="16" t="s">
        <v>42</v>
      </c>
      <c r="B7" s="13">
        <v>10</v>
      </c>
      <c r="C7" s="14">
        <v>3</v>
      </c>
      <c r="D7" s="13">
        <v>0</v>
      </c>
      <c r="E7" s="14">
        <v>0</v>
      </c>
      <c r="F7" s="13">
        <v>0</v>
      </c>
      <c r="G7" s="14">
        <v>0</v>
      </c>
      <c r="H7" s="13">
        <v>2</v>
      </c>
      <c r="I7" s="14">
        <v>0</v>
      </c>
      <c r="J7" s="13">
        <v>1</v>
      </c>
      <c r="K7" s="14">
        <v>0</v>
      </c>
      <c r="L7" s="13">
        <v>3</v>
      </c>
      <c r="M7" s="14">
        <v>0</v>
      </c>
      <c r="N7" s="81">
        <v>0</v>
      </c>
      <c r="O7" s="81">
        <v>0</v>
      </c>
      <c r="P7" s="13">
        <f t="shared" si="0"/>
        <v>16</v>
      </c>
      <c r="Q7" s="14">
        <f t="shared" si="0"/>
        <v>3</v>
      </c>
      <c r="R7" s="15">
        <f>Q7+P7</f>
        <v>19</v>
      </c>
    </row>
    <row r="8" spans="1:18" ht="11.25" customHeight="1">
      <c r="A8" s="16" t="s">
        <v>44</v>
      </c>
      <c r="B8" s="13">
        <v>22</v>
      </c>
      <c r="C8" s="14">
        <v>6</v>
      </c>
      <c r="D8" s="13">
        <v>1</v>
      </c>
      <c r="E8" s="14">
        <v>0</v>
      </c>
      <c r="F8" s="13">
        <v>0</v>
      </c>
      <c r="G8" s="14">
        <v>0</v>
      </c>
      <c r="H8" s="13">
        <v>0</v>
      </c>
      <c r="I8" s="14">
        <v>0</v>
      </c>
      <c r="J8" s="13">
        <v>1</v>
      </c>
      <c r="K8" s="14">
        <v>0</v>
      </c>
      <c r="L8" s="13">
        <v>2</v>
      </c>
      <c r="M8" s="14">
        <v>0</v>
      </c>
      <c r="N8" s="81">
        <v>0</v>
      </c>
      <c r="O8" s="81">
        <v>0</v>
      </c>
      <c r="P8" s="13">
        <f t="shared" si="0"/>
        <v>26</v>
      </c>
      <c r="Q8" s="14">
        <f t="shared" si="0"/>
        <v>6</v>
      </c>
      <c r="R8" s="15">
        <f>Q8+P8</f>
        <v>32</v>
      </c>
    </row>
    <row r="9" spans="1:18" ht="11.25" customHeight="1">
      <c r="A9" s="16" t="s">
        <v>45</v>
      </c>
      <c r="B9" s="13">
        <v>11</v>
      </c>
      <c r="C9" s="14">
        <v>4</v>
      </c>
      <c r="D9" s="13">
        <v>1</v>
      </c>
      <c r="E9" s="14">
        <v>0</v>
      </c>
      <c r="F9" s="13">
        <v>0</v>
      </c>
      <c r="G9" s="14">
        <v>1</v>
      </c>
      <c r="H9" s="13">
        <v>1</v>
      </c>
      <c r="I9" s="14">
        <v>0</v>
      </c>
      <c r="J9" s="13">
        <v>0</v>
      </c>
      <c r="K9" s="14">
        <v>0</v>
      </c>
      <c r="L9" s="13">
        <v>1</v>
      </c>
      <c r="M9" s="14">
        <v>0</v>
      </c>
      <c r="N9" s="81">
        <v>0</v>
      </c>
      <c r="O9" s="81">
        <v>0</v>
      </c>
      <c r="P9" s="13">
        <f t="shared" si="0"/>
        <v>14</v>
      </c>
      <c r="Q9" s="14">
        <f t="shared" si="0"/>
        <v>5</v>
      </c>
      <c r="R9" s="15">
        <f>Q9+P9</f>
        <v>19</v>
      </c>
    </row>
    <row r="10" spans="1:18" ht="11.25" customHeight="1">
      <c r="A10" s="16" t="s">
        <v>50</v>
      </c>
      <c r="B10" s="13">
        <v>23</v>
      </c>
      <c r="C10" s="14">
        <v>4</v>
      </c>
      <c r="D10" s="13">
        <v>0</v>
      </c>
      <c r="E10" s="14">
        <v>1</v>
      </c>
      <c r="F10" s="13">
        <v>0</v>
      </c>
      <c r="G10" s="14">
        <v>1</v>
      </c>
      <c r="H10" s="13">
        <v>0</v>
      </c>
      <c r="I10" s="14">
        <v>0</v>
      </c>
      <c r="J10" s="13">
        <v>0</v>
      </c>
      <c r="K10" s="14">
        <v>0</v>
      </c>
      <c r="L10" s="13">
        <v>1</v>
      </c>
      <c r="M10" s="14">
        <v>0</v>
      </c>
      <c r="N10" s="81">
        <v>0</v>
      </c>
      <c r="O10" s="81">
        <v>0</v>
      </c>
      <c r="P10" s="13">
        <f t="shared" si="0"/>
        <v>24</v>
      </c>
      <c r="Q10" s="14">
        <f t="shared" si="0"/>
        <v>6</v>
      </c>
      <c r="R10" s="15">
        <f>Q10+P10</f>
        <v>30</v>
      </c>
    </row>
    <row r="11" spans="2:18" ht="11.25" customHeight="1">
      <c r="B11" s="10"/>
      <c r="C11" s="11"/>
      <c r="D11" s="10"/>
      <c r="E11" s="11"/>
      <c r="F11" s="10"/>
      <c r="G11" s="11"/>
      <c r="H11" s="10"/>
      <c r="I11" s="11"/>
      <c r="J11" s="10"/>
      <c r="K11" s="11"/>
      <c r="L11" s="10"/>
      <c r="M11" s="11"/>
      <c r="N11" s="20"/>
      <c r="O11" s="20"/>
      <c r="P11" s="10"/>
      <c r="Q11" s="11"/>
      <c r="R11" s="12"/>
    </row>
    <row r="12" spans="2:18" ht="11.25" customHeight="1">
      <c r="B12" s="17"/>
      <c r="C12" s="17"/>
      <c r="D12" s="17"/>
      <c r="E12" s="17"/>
      <c r="F12" s="17"/>
      <c r="G12" s="17"/>
      <c r="H12" s="17"/>
      <c r="I12" s="17"/>
      <c r="J12" s="17"/>
      <c r="K12" s="17"/>
      <c r="L12" s="17"/>
      <c r="M12" s="17"/>
      <c r="N12" s="17"/>
      <c r="O12" s="17"/>
      <c r="P12" s="17"/>
      <c r="Q12" s="17"/>
      <c r="R12" s="17"/>
    </row>
    <row r="13" spans="1:18" s="28" customFormat="1" ht="11.25" customHeight="1">
      <c r="A13" s="29"/>
      <c r="B13" s="47" t="s">
        <v>0</v>
      </c>
      <c r="C13" s="48"/>
      <c r="D13" s="47" t="s">
        <v>1</v>
      </c>
      <c r="E13" s="48"/>
      <c r="F13" s="47" t="s">
        <v>2</v>
      </c>
      <c r="G13" s="48"/>
      <c r="H13" s="47" t="s">
        <v>3</v>
      </c>
      <c r="I13" s="48"/>
      <c r="J13" s="47" t="s">
        <v>4</v>
      </c>
      <c r="K13" s="48"/>
      <c r="L13" s="117" t="s">
        <v>5</v>
      </c>
      <c r="M13" s="119"/>
      <c r="N13" s="77" t="s">
        <v>37</v>
      </c>
      <c r="O13" s="77"/>
      <c r="P13" s="47" t="s">
        <v>6</v>
      </c>
      <c r="Q13" s="48"/>
      <c r="R13" s="37" t="s">
        <v>7</v>
      </c>
    </row>
    <row r="14" spans="1:18" s="28" customFormat="1" ht="11.25" customHeight="1">
      <c r="A14" s="59" t="s">
        <v>46</v>
      </c>
      <c r="B14" s="38" t="s">
        <v>8</v>
      </c>
      <c r="C14" s="39" t="s">
        <v>9</v>
      </c>
      <c r="D14" s="38" t="s">
        <v>8</v>
      </c>
      <c r="E14" s="39" t="s">
        <v>9</v>
      </c>
      <c r="F14" s="38" t="s">
        <v>8</v>
      </c>
      <c r="G14" s="39" t="s">
        <v>9</v>
      </c>
      <c r="H14" s="38" t="s">
        <v>8</v>
      </c>
      <c r="I14" s="39" t="s">
        <v>9</v>
      </c>
      <c r="J14" s="38" t="s">
        <v>8</v>
      </c>
      <c r="K14" s="39" t="s">
        <v>9</v>
      </c>
      <c r="L14" s="38" t="s">
        <v>8</v>
      </c>
      <c r="M14" s="39" t="s">
        <v>9</v>
      </c>
      <c r="N14" s="38" t="s">
        <v>8</v>
      </c>
      <c r="O14" s="39" t="s">
        <v>9</v>
      </c>
      <c r="P14" s="38" t="s">
        <v>8</v>
      </c>
      <c r="Q14" s="39" t="s">
        <v>9</v>
      </c>
      <c r="R14" s="40" t="s">
        <v>6</v>
      </c>
    </row>
    <row r="15" spans="1:18" ht="11.25" customHeight="1">
      <c r="A15"/>
      <c r="B15" s="3"/>
      <c r="C15" s="4"/>
      <c r="D15" s="3"/>
      <c r="E15" s="4"/>
      <c r="F15" s="3"/>
      <c r="G15" s="4"/>
      <c r="H15" s="3"/>
      <c r="I15" s="4"/>
      <c r="J15" s="3"/>
      <c r="K15" s="4"/>
      <c r="L15" s="3"/>
      <c r="M15" s="4"/>
      <c r="N15" s="79"/>
      <c r="O15" s="79"/>
      <c r="P15" s="3"/>
      <c r="Q15" s="4"/>
      <c r="R15" s="9"/>
    </row>
    <row r="16" spans="1:18" ht="11.25" customHeight="1">
      <c r="A16" s="16" t="s">
        <v>39</v>
      </c>
      <c r="B16" s="49">
        <v>1</v>
      </c>
      <c r="C16" s="50">
        <v>1</v>
      </c>
      <c r="D16" s="49">
        <v>0</v>
      </c>
      <c r="E16" s="50">
        <v>0</v>
      </c>
      <c r="F16" s="49">
        <v>0</v>
      </c>
      <c r="G16" s="50">
        <v>0</v>
      </c>
      <c r="H16" s="49">
        <v>0</v>
      </c>
      <c r="I16" s="50">
        <v>0</v>
      </c>
      <c r="J16" s="49">
        <v>0</v>
      </c>
      <c r="K16" s="50">
        <v>0</v>
      </c>
      <c r="L16" s="49">
        <v>6</v>
      </c>
      <c r="M16" s="50">
        <v>0</v>
      </c>
      <c r="N16" s="52">
        <v>0</v>
      </c>
      <c r="O16" s="52">
        <v>0</v>
      </c>
      <c r="P16" s="13">
        <f aca="true" t="shared" si="1" ref="P16:Q20">L16+J16+H16+F16+D16+B16+N16</f>
        <v>7</v>
      </c>
      <c r="Q16" s="14">
        <f t="shared" si="1"/>
        <v>1</v>
      </c>
      <c r="R16" s="51">
        <f>Q16+P16</f>
        <v>8</v>
      </c>
    </row>
    <row r="17" spans="1:18" ht="11.25" customHeight="1">
      <c r="A17" s="16" t="s">
        <v>42</v>
      </c>
      <c r="B17" s="49">
        <v>2</v>
      </c>
      <c r="C17" s="50">
        <v>1</v>
      </c>
      <c r="D17" s="49">
        <v>0</v>
      </c>
      <c r="E17" s="50">
        <v>0</v>
      </c>
      <c r="F17" s="49">
        <v>0</v>
      </c>
      <c r="G17" s="50">
        <v>0</v>
      </c>
      <c r="H17" s="49">
        <v>0</v>
      </c>
      <c r="I17" s="50">
        <v>0</v>
      </c>
      <c r="J17" s="49">
        <v>0</v>
      </c>
      <c r="K17" s="50">
        <v>0</v>
      </c>
      <c r="L17" s="49">
        <v>2</v>
      </c>
      <c r="M17" s="50">
        <v>1</v>
      </c>
      <c r="N17" s="52">
        <v>0</v>
      </c>
      <c r="O17" s="52">
        <v>0</v>
      </c>
      <c r="P17" s="13">
        <f t="shared" si="1"/>
        <v>4</v>
      </c>
      <c r="Q17" s="14">
        <f t="shared" si="1"/>
        <v>2</v>
      </c>
      <c r="R17" s="51">
        <f>Q17+P17</f>
        <v>6</v>
      </c>
    </row>
    <row r="18" spans="1:18" ht="11.25" customHeight="1">
      <c r="A18" s="16" t="s">
        <v>44</v>
      </c>
      <c r="B18" s="49">
        <v>3</v>
      </c>
      <c r="C18" s="50">
        <v>0</v>
      </c>
      <c r="D18" s="49">
        <v>0</v>
      </c>
      <c r="E18" s="50">
        <v>0</v>
      </c>
      <c r="F18" s="49">
        <v>0</v>
      </c>
      <c r="G18" s="50">
        <v>0</v>
      </c>
      <c r="H18" s="49">
        <v>0</v>
      </c>
      <c r="I18" s="50">
        <v>0</v>
      </c>
      <c r="J18" s="49">
        <v>0</v>
      </c>
      <c r="K18" s="50">
        <v>0</v>
      </c>
      <c r="L18" s="49">
        <v>2</v>
      </c>
      <c r="M18" s="50">
        <v>2</v>
      </c>
      <c r="N18" s="52">
        <v>0</v>
      </c>
      <c r="O18" s="52">
        <v>0</v>
      </c>
      <c r="P18" s="13">
        <f t="shared" si="1"/>
        <v>5</v>
      </c>
      <c r="Q18" s="14">
        <f t="shared" si="1"/>
        <v>2</v>
      </c>
      <c r="R18" s="51">
        <f>Q18+P18</f>
        <v>7</v>
      </c>
    </row>
    <row r="19" spans="1:18" ht="11.25" customHeight="1">
      <c r="A19" s="16" t="s">
        <v>45</v>
      </c>
      <c r="B19" s="49">
        <v>1</v>
      </c>
      <c r="C19" s="50">
        <v>1</v>
      </c>
      <c r="D19" s="49">
        <v>1</v>
      </c>
      <c r="E19" s="50">
        <v>0</v>
      </c>
      <c r="F19" s="49">
        <v>0</v>
      </c>
      <c r="G19" s="50">
        <v>0</v>
      </c>
      <c r="H19" s="49">
        <v>1</v>
      </c>
      <c r="I19" s="50">
        <v>0</v>
      </c>
      <c r="J19" s="49">
        <v>0</v>
      </c>
      <c r="K19" s="50">
        <v>0</v>
      </c>
      <c r="L19" s="49">
        <v>4</v>
      </c>
      <c r="M19" s="50">
        <v>2</v>
      </c>
      <c r="N19" s="52">
        <v>0</v>
      </c>
      <c r="O19" s="52">
        <v>0</v>
      </c>
      <c r="P19" s="13">
        <f t="shared" si="1"/>
        <v>7</v>
      </c>
      <c r="Q19" s="14">
        <f t="shared" si="1"/>
        <v>3</v>
      </c>
      <c r="R19" s="51">
        <f>Q19+P19</f>
        <v>10</v>
      </c>
    </row>
    <row r="20" spans="1:18" ht="11.25" customHeight="1">
      <c r="A20" s="16" t="s">
        <v>50</v>
      </c>
      <c r="B20" s="49">
        <v>0</v>
      </c>
      <c r="C20" s="50">
        <v>0</v>
      </c>
      <c r="D20" s="49">
        <v>0</v>
      </c>
      <c r="E20" s="50">
        <v>0</v>
      </c>
      <c r="F20" s="49">
        <v>0</v>
      </c>
      <c r="G20" s="50">
        <v>0</v>
      </c>
      <c r="H20" s="49">
        <v>0</v>
      </c>
      <c r="I20" s="50">
        <v>0</v>
      </c>
      <c r="J20" s="49">
        <v>0</v>
      </c>
      <c r="K20" s="50">
        <v>0</v>
      </c>
      <c r="L20" s="49">
        <v>0</v>
      </c>
      <c r="M20" s="50">
        <v>1</v>
      </c>
      <c r="N20" s="52">
        <v>0</v>
      </c>
      <c r="O20" s="52">
        <v>0</v>
      </c>
      <c r="P20" s="13">
        <f t="shared" si="1"/>
        <v>0</v>
      </c>
      <c r="Q20" s="14">
        <f t="shared" si="1"/>
        <v>1</v>
      </c>
      <c r="R20" s="51">
        <f>Q20+P20</f>
        <v>1</v>
      </c>
    </row>
    <row r="21" spans="2:18" ht="11.25" customHeight="1">
      <c r="B21" s="10"/>
      <c r="C21" s="11"/>
      <c r="D21" s="10"/>
      <c r="E21" s="11"/>
      <c r="F21" s="10"/>
      <c r="G21" s="11"/>
      <c r="H21" s="10"/>
      <c r="I21" s="11"/>
      <c r="J21" s="10"/>
      <c r="K21" s="11"/>
      <c r="L21" s="10"/>
      <c r="M21" s="11"/>
      <c r="N21" s="20"/>
      <c r="O21" s="20"/>
      <c r="P21" s="10"/>
      <c r="Q21" s="11"/>
      <c r="R21" s="12"/>
    </row>
    <row r="22" spans="2:18" ht="11.25" customHeight="1">
      <c r="B22" s="17"/>
      <c r="C22" s="17"/>
      <c r="D22" s="17"/>
      <c r="E22" s="17"/>
      <c r="F22" s="17"/>
      <c r="G22" s="17"/>
      <c r="H22" s="17"/>
      <c r="I22" s="17"/>
      <c r="J22" s="17"/>
      <c r="K22" s="17"/>
      <c r="L22" s="17"/>
      <c r="M22" s="17"/>
      <c r="N22" s="17"/>
      <c r="O22" s="17"/>
      <c r="P22" s="17"/>
      <c r="Q22" s="17"/>
      <c r="R22" s="17"/>
    </row>
    <row r="23" spans="1:18" ht="11.25" customHeight="1">
      <c r="A23" s="29"/>
      <c r="B23" s="47" t="s">
        <v>0</v>
      </c>
      <c r="C23" s="48"/>
      <c r="D23" s="47" t="s">
        <v>1</v>
      </c>
      <c r="E23" s="48"/>
      <c r="F23" s="47" t="s">
        <v>2</v>
      </c>
      <c r="G23" s="48"/>
      <c r="H23" s="47" t="s">
        <v>3</v>
      </c>
      <c r="I23" s="48"/>
      <c r="J23" s="47" t="s">
        <v>4</v>
      </c>
      <c r="K23" s="48"/>
      <c r="L23" s="117" t="s">
        <v>5</v>
      </c>
      <c r="M23" s="119"/>
      <c r="N23" s="77" t="s">
        <v>37</v>
      </c>
      <c r="O23" s="77"/>
      <c r="P23" s="47" t="s">
        <v>6</v>
      </c>
      <c r="Q23" s="48"/>
      <c r="R23" s="37" t="s">
        <v>7</v>
      </c>
    </row>
    <row r="24" spans="1:18" ht="11.25" customHeight="1">
      <c r="A24" s="6" t="s">
        <v>48</v>
      </c>
      <c r="B24" s="38" t="s">
        <v>8</v>
      </c>
      <c r="C24" s="39" t="s">
        <v>9</v>
      </c>
      <c r="D24" s="38" t="s">
        <v>8</v>
      </c>
      <c r="E24" s="39" t="s">
        <v>9</v>
      </c>
      <c r="F24" s="38" t="s">
        <v>8</v>
      </c>
      <c r="G24" s="39" t="s">
        <v>9</v>
      </c>
      <c r="H24" s="38" t="s">
        <v>8</v>
      </c>
      <c r="I24" s="39" t="s">
        <v>9</v>
      </c>
      <c r="J24" s="38" t="s">
        <v>8</v>
      </c>
      <c r="K24" s="39" t="s">
        <v>9</v>
      </c>
      <c r="L24" s="38" t="s">
        <v>8</v>
      </c>
      <c r="M24" s="39" t="s">
        <v>9</v>
      </c>
      <c r="N24" s="38" t="s">
        <v>8</v>
      </c>
      <c r="O24" s="39" t="s">
        <v>9</v>
      </c>
      <c r="P24" s="38" t="s">
        <v>8</v>
      </c>
      <c r="Q24" s="39" t="s">
        <v>9</v>
      </c>
      <c r="R24" s="40" t="s">
        <v>6</v>
      </c>
    </row>
    <row r="25" spans="1:18" ht="11.25" customHeight="1">
      <c r="A25"/>
      <c r="B25" s="3"/>
      <c r="C25" s="4"/>
      <c r="D25" s="3"/>
      <c r="E25" s="4"/>
      <c r="F25" s="3"/>
      <c r="G25" s="4"/>
      <c r="H25" s="3"/>
      <c r="I25" s="4"/>
      <c r="J25" s="3"/>
      <c r="K25" s="4"/>
      <c r="L25" s="3"/>
      <c r="M25" s="4"/>
      <c r="N25" s="79"/>
      <c r="O25" s="79"/>
      <c r="P25" s="3"/>
      <c r="Q25" s="4"/>
      <c r="R25" s="9"/>
    </row>
    <row r="26" spans="1:18" ht="11.25" customHeight="1">
      <c r="A26" s="16" t="s">
        <v>39</v>
      </c>
      <c r="B26" s="49">
        <v>0</v>
      </c>
      <c r="C26" s="50">
        <v>0</v>
      </c>
      <c r="D26" s="49">
        <v>0</v>
      </c>
      <c r="E26" s="50">
        <v>1</v>
      </c>
      <c r="F26" s="49">
        <v>0</v>
      </c>
      <c r="G26" s="50">
        <v>0</v>
      </c>
      <c r="H26" s="49">
        <v>0</v>
      </c>
      <c r="I26" s="50">
        <v>0</v>
      </c>
      <c r="J26" s="49">
        <v>0</v>
      </c>
      <c r="K26" s="50">
        <v>0</v>
      </c>
      <c r="L26" s="49">
        <v>1</v>
      </c>
      <c r="M26" s="50">
        <v>0</v>
      </c>
      <c r="N26" s="52">
        <v>0</v>
      </c>
      <c r="O26" s="52">
        <v>0</v>
      </c>
      <c r="P26" s="13">
        <f aca="true" t="shared" si="2" ref="P26:Q30">L26+J26+H26+F26+D26+B26+N26</f>
        <v>1</v>
      </c>
      <c r="Q26" s="14">
        <f t="shared" si="2"/>
        <v>1</v>
      </c>
      <c r="R26" s="51">
        <f>Q26+P26</f>
        <v>2</v>
      </c>
    </row>
    <row r="27" spans="1:18" ht="11.25" customHeight="1">
      <c r="A27" s="16" t="s">
        <v>42</v>
      </c>
      <c r="B27" s="49">
        <v>0</v>
      </c>
      <c r="C27" s="50">
        <v>0</v>
      </c>
      <c r="D27" s="49">
        <v>0</v>
      </c>
      <c r="E27" s="50">
        <v>0</v>
      </c>
      <c r="F27" s="49">
        <v>0</v>
      </c>
      <c r="G27" s="50">
        <v>0</v>
      </c>
      <c r="H27" s="49">
        <v>0</v>
      </c>
      <c r="I27" s="50">
        <v>0</v>
      </c>
      <c r="J27" s="49">
        <v>0</v>
      </c>
      <c r="K27" s="50">
        <v>0</v>
      </c>
      <c r="L27" s="49">
        <v>0</v>
      </c>
      <c r="M27" s="50">
        <v>0</v>
      </c>
      <c r="N27" s="52">
        <v>0</v>
      </c>
      <c r="O27" s="52">
        <v>0</v>
      </c>
      <c r="P27" s="13">
        <f t="shared" si="2"/>
        <v>0</v>
      </c>
      <c r="Q27" s="14">
        <f t="shared" si="2"/>
        <v>0</v>
      </c>
      <c r="R27" s="51">
        <f>Q27+P27</f>
        <v>0</v>
      </c>
    </row>
    <row r="28" spans="1:18" ht="11.25" customHeight="1">
      <c r="A28" s="16" t="s">
        <v>44</v>
      </c>
      <c r="B28" s="49">
        <v>0</v>
      </c>
      <c r="C28" s="50">
        <v>0</v>
      </c>
      <c r="D28" s="49">
        <v>0</v>
      </c>
      <c r="E28" s="50">
        <v>0</v>
      </c>
      <c r="F28" s="49">
        <v>0</v>
      </c>
      <c r="G28" s="50">
        <v>0</v>
      </c>
      <c r="H28" s="49">
        <v>0</v>
      </c>
      <c r="I28" s="50">
        <v>0</v>
      </c>
      <c r="J28" s="49">
        <v>0</v>
      </c>
      <c r="K28" s="50">
        <v>0</v>
      </c>
      <c r="L28" s="49">
        <v>0</v>
      </c>
      <c r="M28" s="50">
        <v>0</v>
      </c>
      <c r="N28" s="52">
        <v>0</v>
      </c>
      <c r="O28" s="52">
        <v>0</v>
      </c>
      <c r="P28" s="13">
        <f t="shared" si="2"/>
        <v>0</v>
      </c>
      <c r="Q28" s="14">
        <f t="shared" si="2"/>
        <v>0</v>
      </c>
      <c r="R28" s="51">
        <f>Q28+P28</f>
        <v>0</v>
      </c>
    </row>
    <row r="29" spans="1:18" ht="11.25" customHeight="1">
      <c r="A29" s="16" t="s">
        <v>45</v>
      </c>
      <c r="B29" s="49">
        <v>0</v>
      </c>
      <c r="C29" s="50">
        <v>0</v>
      </c>
      <c r="D29" s="49">
        <v>0</v>
      </c>
      <c r="E29" s="50">
        <v>0</v>
      </c>
      <c r="F29" s="49">
        <v>0</v>
      </c>
      <c r="G29" s="50">
        <v>0</v>
      </c>
      <c r="H29" s="49">
        <v>0</v>
      </c>
      <c r="I29" s="50">
        <v>0</v>
      </c>
      <c r="J29" s="49">
        <v>0</v>
      </c>
      <c r="K29" s="50">
        <v>0</v>
      </c>
      <c r="L29" s="49">
        <v>2</v>
      </c>
      <c r="M29" s="50">
        <v>0</v>
      </c>
      <c r="N29" s="52">
        <v>0</v>
      </c>
      <c r="O29" s="52">
        <v>0</v>
      </c>
      <c r="P29" s="13">
        <f t="shared" si="2"/>
        <v>2</v>
      </c>
      <c r="Q29" s="14">
        <f t="shared" si="2"/>
        <v>0</v>
      </c>
      <c r="R29" s="51">
        <f>Q29+P29</f>
        <v>2</v>
      </c>
    </row>
    <row r="30" spans="1:18" ht="11.25" customHeight="1">
      <c r="A30" s="16" t="s">
        <v>50</v>
      </c>
      <c r="B30" s="49">
        <v>1</v>
      </c>
      <c r="C30" s="50">
        <v>1</v>
      </c>
      <c r="D30" s="49">
        <v>0</v>
      </c>
      <c r="E30" s="50">
        <v>0</v>
      </c>
      <c r="F30" s="49">
        <v>0</v>
      </c>
      <c r="G30" s="50">
        <v>0</v>
      </c>
      <c r="H30" s="49">
        <v>1</v>
      </c>
      <c r="I30" s="50">
        <v>0</v>
      </c>
      <c r="J30" s="49">
        <v>0</v>
      </c>
      <c r="K30" s="50">
        <v>0</v>
      </c>
      <c r="L30" s="49">
        <v>0</v>
      </c>
      <c r="M30" s="50">
        <v>0</v>
      </c>
      <c r="N30" s="52">
        <v>0</v>
      </c>
      <c r="O30" s="52">
        <v>0</v>
      </c>
      <c r="P30" s="13">
        <f t="shared" si="2"/>
        <v>2</v>
      </c>
      <c r="Q30" s="14">
        <f t="shared" si="2"/>
        <v>1</v>
      </c>
      <c r="R30" s="51">
        <f>Q30+P30</f>
        <v>3</v>
      </c>
    </row>
    <row r="31" spans="2:18" ht="11.25" customHeight="1">
      <c r="B31" s="10"/>
      <c r="C31" s="11"/>
      <c r="D31" s="10"/>
      <c r="E31" s="11"/>
      <c r="F31" s="10"/>
      <c r="G31" s="11"/>
      <c r="H31" s="10"/>
      <c r="I31" s="11"/>
      <c r="J31" s="10"/>
      <c r="K31" s="11"/>
      <c r="L31" s="10"/>
      <c r="M31" s="11"/>
      <c r="N31" s="20"/>
      <c r="O31" s="20"/>
      <c r="P31" s="10"/>
      <c r="Q31" s="11"/>
      <c r="R31" s="12"/>
    </row>
    <row r="32" spans="2:18" ht="11.25" customHeight="1">
      <c r="B32" s="17"/>
      <c r="C32" s="17"/>
      <c r="D32" s="17"/>
      <c r="E32" s="17"/>
      <c r="F32" s="17"/>
      <c r="G32" s="17"/>
      <c r="H32" s="17"/>
      <c r="I32" s="17"/>
      <c r="J32" s="17"/>
      <c r="K32" s="17"/>
      <c r="L32" s="17"/>
      <c r="M32" s="17"/>
      <c r="N32" s="17"/>
      <c r="O32" s="17"/>
      <c r="P32" s="17"/>
      <c r="Q32" s="17"/>
      <c r="R32" s="17"/>
    </row>
    <row r="33" ht="11.25" customHeight="1">
      <c r="A33" s="6" t="s">
        <v>10</v>
      </c>
    </row>
    <row r="34" spans="1:18" s="32" customFormat="1" ht="11.25" customHeight="1">
      <c r="A34" s="33" t="s">
        <v>11</v>
      </c>
      <c r="B34" s="47" t="s">
        <v>0</v>
      </c>
      <c r="C34" s="48"/>
      <c r="D34" s="47" t="s">
        <v>1</v>
      </c>
      <c r="E34" s="48"/>
      <c r="F34" s="47" t="s">
        <v>2</v>
      </c>
      <c r="G34" s="48"/>
      <c r="H34" s="47" t="s">
        <v>3</v>
      </c>
      <c r="I34" s="48"/>
      <c r="J34" s="47" t="s">
        <v>4</v>
      </c>
      <c r="K34" s="48"/>
      <c r="L34" s="117" t="s">
        <v>5</v>
      </c>
      <c r="M34" s="118"/>
      <c r="N34" s="47" t="s">
        <v>37</v>
      </c>
      <c r="O34" s="48"/>
      <c r="P34" s="47" t="s">
        <v>6</v>
      </c>
      <c r="Q34" s="48"/>
      <c r="R34" s="37" t="s">
        <v>7</v>
      </c>
    </row>
    <row r="35" spans="1:18" s="32" customFormat="1" ht="11.25" customHeight="1">
      <c r="A35" s="33" t="s">
        <v>12</v>
      </c>
      <c r="B35" s="42" t="s">
        <v>8</v>
      </c>
      <c r="C35" s="43" t="s">
        <v>9</v>
      </c>
      <c r="D35" s="42" t="s">
        <v>8</v>
      </c>
      <c r="E35" s="43" t="s">
        <v>9</v>
      </c>
      <c r="F35" s="42" t="s">
        <v>8</v>
      </c>
      <c r="G35" s="43" t="s">
        <v>9</v>
      </c>
      <c r="H35" s="42" t="s">
        <v>8</v>
      </c>
      <c r="I35" s="43" t="s">
        <v>9</v>
      </c>
      <c r="J35" s="42" t="s">
        <v>8</v>
      </c>
      <c r="K35" s="43" t="s">
        <v>9</v>
      </c>
      <c r="L35" s="42" t="s">
        <v>8</v>
      </c>
      <c r="M35" s="80" t="s">
        <v>9</v>
      </c>
      <c r="N35" s="38" t="s">
        <v>8</v>
      </c>
      <c r="O35" s="39" t="s">
        <v>9</v>
      </c>
      <c r="P35" s="42" t="s">
        <v>8</v>
      </c>
      <c r="Q35" s="43" t="s">
        <v>9</v>
      </c>
      <c r="R35" s="44" t="s">
        <v>6</v>
      </c>
    </row>
    <row r="36" spans="1:18" ht="11.25" customHeight="1">
      <c r="A36" s="6"/>
      <c r="B36" s="13"/>
      <c r="C36" s="14"/>
      <c r="D36" s="13"/>
      <c r="E36" s="14"/>
      <c r="F36" s="13"/>
      <c r="G36" s="14"/>
      <c r="H36" s="13"/>
      <c r="I36" s="14"/>
      <c r="J36" s="13"/>
      <c r="K36" s="14"/>
      <c r="L36" s="13"/>
      <c r="M36" s="81"/>
      <c r="N36" s="13"/>
      <c r="O36" s="14"/>
      <c r="P36" s="13"/>
      <c r="Q36" s="14"/>
      <c r="R36" s="15"/>
    </row>
    <row r="37" spans="1:18" s="17" customFormat="1" ht="11.25" customHeight="1">
      <c r="A37" s="16" t="s">
        <v>39</v>
      </c>
      <c r="B37" s="49">
        <v>82</v>
      </c>
      <c r="C37" s="52">
        <v>21</v>
      </c>
      <c r="D37" s="49">
        <v>3</v>
      </c>
      <c r="E37" s="52">
        <v>5</v>
      </c>
      <c r="F37" s="49">
        <v>1</v>
      </c>
      <c r="G37" s="52">
        <v>2</v>
      </c>
      <c r="H37" s="49">
        <v>4</v>
      </c>
      <c r="I37" s="52">
        <v>0</v>
      </c>
      <c r="J37" s="49">
        <v>2</v>
      </c>
      <c r="K37" s="52">
        <v>1</v>
      </c>
      <c r="L37" s="49">
        <v>5</v>
      </c>
      <c r="M37" s="52">
        <v>1</v>
      </c>
      <c r="N37" s="49">
        <v>0</v>
      </c>
      <c r="O37" s="52">
        <v>1</v>
      </c>
      <c r="P37" s="49">
        <f aca="true" t="shared" si="3" ref="P37:Q41">N37+L37+J37+H37+F37+D37+B37</f>
        <v>97</v>
      </c>
      <c r="Q37" s="50">
        <f t="shared" si="3"/>
        <v>31</v>
      </c>
      <c r="R37" s="51">
        <f>Q37+P37</f>
        <v>128</v>
      </c>
    </row>
    <row r="38" spans="1:18" s="17" customFormat="1" ht="11.25" customHeight="1">
      <c r="A38" s="16" t="s">
        <v>42</v>
      </c>
      <c r="B38" s="49">
        <v>89</v>
      </c>
      <c r="C38" s="52">
        <v>27</v>
      </c>
      <c r="D38" s="49">
        <v>7</v>
      </c>
      <c r="E38" s="52">
        <v>4</v>
      </c>
      <c r="F38" s="49">
        <v>0</v>
      </c>
      <c r="G38" s="52">
        <v>1</v>
      </c>
      <c r="H38" s="49">
        <v>3</v>
      </c>
      <c r="I38" s="52">
        <v>1</v>
      </c>
      <c r="J38" s="49">
        <v>3</v>
      </c>
      <c r="K38" s="52">
        <v>0</v>
      </c>
      <c r="L38" s="49">
        <v>7</v>
      </c>
      <c r="M38" s="52">
        <v>1</v>
      </c>
      <c r="N38" s="49">
        <v>1</v>
      </c>
      <c r="O38" s="52">
        <v>0</v>
      </c>
      <c r="P38" s="49">
        <f t="shared" si="3"/>
        <v>110</v>
      </c>
      <c r="Q38" s="50">
        <f t="shared" si="3"/>
        <v>34</v>
      </c>
      <c r="R38" s="51">
        <f>Q38+P38</f>
        <v>144</v>
      </c>
    </row>
    <row r="39" spans="1:18" s="17" customFormat="1" ht="11.25" customHeight="1">
      <c r="A39" s="16" t="s">
        <v>44</v>
      </c>
      <c r="B39" s="49">
        <v>97</v>
      </c>
      <c r="C39" s="52">
        <v>25</v>
      </c>
      <c r="D39" s="49">
        <v>6</v>
      </c>
      <c r="E39" s="52">
        <v>3</v>
      </c>
      <c r="F39" s="49">
        <v>0</v>
      </c>
      <c r="G39" s="52">
        <v>2</v>
      </c>
      <c r="H39" s="49">
        <v>1</v>
      </c>
      <c r="I39" s="52">
        <v>1</v>
      </c>
      <c r="J39" s="49">
        <v>2</v>
      </c>
      <c r="K39" s="52">
        <v>0</v>
      </c>
      <c r="L39" s="49">
        <v>5</v>
      </c>
      <c r="M39" s="52">
        <v>2</v>
      </c>
      <c r="N39" s="49">
        <v>3</v>
      </c>
      <c r="O39" s="52">
        <v>1</v>
      </c>
      <c r="P39" s="49">
        <f t="shared" si="3"/>
        <v>114</v>
      </c>
      <c r="Q39" s="50">
        <f t="shared" si="3"/>
        <v>34</v>
      </c>
      <c r="R39" s="51">
        <f>Q39+P39</f>
        <v>148</v>
      </c>
    </row>
    <row r="40" spans="1:18" s="17" customFormat="1" ht="11.25" customHeight="1">
      <c r="A40" s="16" t="s">
        <v>45</v>
      </c>
      <c r="B40" s="49">
        <v>81</v>
      </c>
      <c r="C40" s="52">
        <v>27</v>
      </c>
      <c r="D40" s="49">
        <v>12</v>
      </c>
      <c r="E40" s="52">
        <v>5</v>
      </c>
      <c r="F40" s="49">
        <v>2</v>
      </c>
      <c r="G40" s="52">
        <v>2</v>
      </c>
      <c r="H40" s="49">
        <v>1</v>
      </c>
      <c r="I40" s="52">
        <v>0</v>
      </c>
      <c r="J40" s="49">
        <v>1</v>
      </c>
      <c r="K40" s="52">
        <v>0</v>
      </c>
      <c r="L40" s="49">
        <v>5</v>
      </c>
      <c r="M40" s="52">
        <v>4</v>
      </c>
      <c r="N40" s="49">
        <v>1</v>
      </c>
      <c r="O40" s="52">
        <v>0</v>
      </c>
      <c r="P40" s="49">
        <f t="shared" si="3"/>
        <v>103</v>
      </c>
      <c r="Q40" s="52">
        <f t="shared" si="3"/>
        <v>38</v>
      </c>
      <c r="R40" s="51">
        <f>Q40+P40</f>
        <v>141</v>
      </c>
    </row>
    <row r="41" spans="1:18" s="17" customFormat="1" ht="11.25" customHeight="1">
      <c r="A41" s="16" t="s">
        <v>50</v>
      </c>
      <c r="B41" s="49">
        <v>107</v>
      </c>
      <c r="C41" s="52">
        <v>26</v>
      </c>
      <c r="D41" s="49">
        <v>10</v>
      </c>
      <c r="E41" s="52">
        <v>6</v>
      </c>
      <c r="F41" s="49">
        <v>4</v>
      </c>
      <c r="G41" s="52">
        <v>1</v>
      </c>
      <c r="H41" s="49">
        <v>0</v>
      </c>
      <c r="I41" s="52">
        <v>1</v>
      </c>
      <c r="J41" s="49">
        <v>2</v>
      </c>
      <c r="K41" s="52">
        <v>1</v>
      </c>
      <c r="L41" s="49">
        <v>4</v>
      </c>
      <c r="M41" s="52">
        <v>3</v>
      </c>
      <c r="N41" s="49">
        <v>4</v>
      </c>
      <c r="O41" s="52">
        <v>1</v>
      </c>
      <c r="P41" s="49">
        <f t="shared" si="3"/>
        <v>131</v>
      </c>
      <c r="Q41" s="52">
        <f t="shared" si="3"/>
        <v>39</v>
      </c>
      <c r="R41" s="51">
        <f>Q41+P41</f>
        <v>170</v>
      </c>
    </row>
    <row r="42" spans="1:18" s="17" customFormat="1" ht="11.25" customHeight="1">
      <c r="A42" s="16"/>
      <c r="B42" s="10"/>
      <c r="C42" s="20"/>
      <c r="D42" s="10"/>
      <c r="E42" s="20"/>
      <c r="F42" s="10"/>
      <c r="G42" s="20"/>
      <c r="H42" s="10"/>
      <c r="I42" s="20"/>
      <c r="J42" s="10"/>
      <c r="K42" s="20"/>
      <c r="L42" s="10"/>
      <c r="M42" s="20"/>
      <c r="N42" s="10"/>
      <c r="O42" s="11"/>
      <c r="P42" s="10"/>
      <c r="Q42" s="20"/>
      <c r="R42" s="12"/>
    </row>
    <row r="43" ht="11.25" customHeight="1"/>
    <row r="44" ht="11.25" customHeight="1">
      <c r="A44" s="6" t="s">
        <v>13</v>
      </c>
    </row>
    <row r="45" spans="1:18" s="32" customFormat="1" ht="11.25" customHeight="1">
      <c r="A45" s="33" t="s">
        <v>11</v>
      </c>
      <c r="B45" s="47" t="s">
        <v>0</v>
      </c>
      <c r="C45" s="48"/>
      <c r="D45" s="47" t="s">
        <v>1</v>
      </c>
      <c r="E45" s="48"/>
      <c r="F45" s="47" t="s">
        <v>2</v>
      </c>
      <c r="G45" s="48"/>
      <c r="H45" s="47" t="s">
        <v>3</v>
      </c>
      <c r="I45" s="48"/>
      <c r="J45" s="47" t="s">
        <v>4</v>
      </c>
      <c r="K45" s="48"/>
      <c r="L45" s="117" t="s">
        <v>5</v>
      </c>
      <c r="M45" s="119"/>
      <c r="N45" s="77" t="s">
        <v>37</v>
      </c>
      <c r="O45" s="77"/>
      <c r="P45" s="47" t="s">
        <v>6</v>
      </c>
      <c r="Q45" s="48"/>
      <c r="R45" s="37" t="s">
        <v>7</v>
      </c>
    </row>
    <row r="46" spans="1:18" s="32" customFormat="1" ht="11.25" customHeight="1">
      <c r="A46" s="33" t="s">
        <v>12</v>
      </c>
      <c r="B46" s="42" t="s">
        <v>8</v>
      </c>
      <c r="C46" s="43" t="s">
        <v>9</v>
      </c>
      <c r="D46" s="42" t="s">
        <v>8</v>
      </c>
      <c r="E46" s="43" t="s">
        <v>9</v>
      </c>
      <c r="F46" s="42" t="s">
        <v>8</v>
      </c>
      <c r="G46" s="43" t="s">
        <v>9</v>
      </c>
      <c r="H46" s="42" t="s">
        <v>8</v>
      </c>
      <c r="I46" s="43" t="s">
        <v>9</v>
      </c>
      <c r="J46" s="42" t="s">
        <v>8</v>
      </c>
      <c r="K46" s="43" t="s">
        <v>9</v>
      </c>
      <c r="L46" s="42" t="s">
        <v>8</v>
      </c>
      <c r="M46" s="80" t="s">
        <v>9</v>
      </c>
      <c r="N46" s="38" t="s">
        <v>8</v>
      </c>
      <c r="O46" s="39" t="s">
        <v>9</v>
      </c>
      <c r="P46" s="42" t="s">
        <v>8</v>
      </c>
      <c r="Q46" s="43" t="s">
        <v>9</v>
      </c>
      <c r="R46" s="44" t="s">
        <v>6</v>
      </c>
    </row>
    <row r="47" spans="1:18" ht="11.25" customHeight="1">
      <c r="A47" s="6"/>
      <c r="B47" s="13"/>
      <c r="C47" s="14"/>
      <c r="D47" s="13"/>
      <c r="E47" s="14"/>
      <c r="F47" s="13"/>
      <c r="G47" s="14"/>
      <c r="H47" s="13"/>
      <c r="I47" s="14"/>
      <c r="J47" s="13"/>
      <c r="K47" s="14"/>
      <c r="L47" s="13"/>
      <c r="M47" s="81"/>
      <c r="N47" s="13"/>
      <c r="O47" s="14"/>
      <c r="P47" s="13"/>
      <c r="Q47" s="14"/>
      <c r="R47" s="15"/>
    </row>
    <row r="48" spans="1:18" s="17" customFormat="1" ht="11.25" customHeight="1">
      <c r="A48" s="16" t="s">
        <v>39</v>
      </c>
      <c r="B48" s="49">
        <v>7</v>
      </c>
      <c r="C48" s="52">
        <v>2</v>
      </c>
      <c r="D48" s="49">
        <v>0</v>
      </c>
      <c r="E48" s="52">
        <v>1</v>
      </c>
      <c r="F48" s="49">
        <v>0</v>
      </c>
      <c r="G48" s="52">
        <v>0</v>
      </c>
      <c r="H48" s="49">
        <v>0</v>
      </c>
      <c r="I48" s="52">
        <v>0</v>
      </c>
      <c r="J48" s="49">
        <v>0</v>
      </c>
      <c r="K48" s="52">
        <v>0</v>
      </c>
      <c r="L48" s="49">
        <v>7</v>
      </c>
      <c r="M48" s="52">
        <v>2</v>
      </c>
      <c r="N48" s="49">
        <v>0</v>
      </c>
      <c r="O48" s="52">
        <v>0</v>
      </c>
      <c r="P48" s="49">
        <f aca="true" t="shared" si="4" ref="P48:Q52">N48+L48+J48+H48+F48+D48+B48</f>
        <v>14</v>
      </c>
      <c r="Q48" s="50">
        <f t="shared" si="4"/>
        <v>5</v>
      </c>
      <c r="R48" s="51">
        <f>Q48+P48</f>
        <v>19</v>
      </c>
    </row>
    <row r="49" spans="1:18" s="17" customFormat="1" ht="11.25" customHeight="1">
      <c r="A49" s="16" t="s">
        <v>42</v>
      </c>
      <c r="B49" s="49">
        <v>7</v>
      </c>
      <c r="C49" s="52">
        <v>2</v>
      </c>
      <c r="D49" s="49">
        <v>0</v>
      </c>
      <c r="E49" s="52">
        <v>0</v>
      </c>
      <c r="F49" s="49">
        <v>0</v>
      </c>
      <c r="G49" s="52">
        <v>0</v>
      </c>
      <c r="H49" s="49">
        <v>0</v>
      </c>
      <c r="I49" s="52">
        <v>0</v>
      </c>
      <c r="J49" s="49">
        <v>0</v>
      </c>
      <c r="K49" s="52">
        <v>0</v>
      </c>
      <c r="L49" s="49">
        <v>7</v>
      </c>
      <c r="M49" s="52">
        <v>3</v>
      </c>
      <c r="N49" s="49">
        <v>0</v>
      </c>
      <c r="O49" s="52">
        <v>0</v>
      </c>
      <c r="P49" s="49">
        <f t="shared" si="4"/>
        <v>14</v>
      </c>
      <c r="Q49" s="50">
        <f t="shared" si="4"/>
        <v>5</v>
      </c>
      <c r="R49" s="51">
        <f>Q49+P49</f>
        <v>19</v>
      </c>
    </row>
    <row r="50" spans="1:18" s="17" customFormat="1" ht="11.25" customHeight="1">
      <c r="A50" s="16" t="s">
        <v>44</v>
      </c>
      <c r="B50" s="49">
        <v>5</v>
      </c>
      <c r="C50" s="52">
        <v>2</v>
      </c>
      <c r="D50" s="49">
        <v>0</v>
      </c>
      <c r="E50" s="52">
        <v>0</v>
      </c>
      <c r="F50" s="49">
        <v>0</v>
      </c>
      <c r="G50" s="52">
        <v>0</v>
      </c>
      <c r="H50" s="49">
        <v>0</v>
      </c>
      <c r="I50" s="52">
        <v>0</v>
      </c>
      <c r="J50" s="49">
        <v>0</v>
      </c>
      <c r="K50" s="52">
        <v>0</v>
      </c>
      <c r="L50" s="49">
        <v>8</v>
      </c>
      <c r="M50" s="52">
        <v>4</v>
      </c>
      <c r="N50" s="49">
        <v>0</v>
      </c>
      <c r="O50" s="52">
        <v>0</v>
      </c>
      <c r="P50" s="49">
        <f t="shared" si="4"/>
        <v>13</v>
      </c>
      <c r="Q50" s="50">
        <f t="shared" si="4"/>
        <v>6</v>
      </c>
      <c r="R50" s="51">
        <f>Q50+P50</f>
        <v>19</v>
      </c>
    </row>
    <row r="51" spans="1:18" s="17" customFormat="1" ht="11.25" customHeight="1">
      <c r="A51" s="16" t="s">
        <v>45</v>
      </c>
      <c r="B51" s="49">
        <v>7</v>
      </c>
      <c r="C51" s="52">
        <v>2</v>
      </c>
      <c r="D51" s="49">
        <v>1</v>
      </c>
      <c r="E51" s="52">
        <v>0</v>
      </c>
      <c r="F51" s="49">
        <v>0</v>
      </c>
      <c r="G51" s="52">
        <v>0</v>
      </c>
      <c r="H51" s="49">
        <v>0</v>
      </c>
      <c r="I51" s="52">
        <v>0</v>
      </c>
      <c r="J51" s="49">
        <v>0</v>
      </c>
      <c r="K51" s="52">
        <v>0</v>
      </c>
      <c r="L51" s="49">
        <v>7</v>
      </c>
      <c r="M51" s="52">
        <v>2</v>
      </c>
      <c r="N51" s="49">
        <v>0</v>
      </c>
      <c r="O51" s="52">
        <v>0</v>
      </c>
      <c r="P51" s="49">
        <f t="shared" si="4"/>
        <v>15</v>
      </c>
      <c r="Q51" s="52">
        <f t="shared" si="4"/>
        <v>4</v>
      </c>
      <c r="R51" s="51">
        <f>Q51+P51</f>
        <v>19</v>
      </c>
    </row>
    <row r="52" spans="1:18" s="17" customFormat="1" ht="11.25" customHeight="1">
      <c r="A52" s="16" t="s">
        <v>50</v>
      </c>
      <c r="B52" s="49">
        <v>9</v>
      </c>
      <c r="C52" s="52">
        <v>2</v>
      </c>
      <c r="D52" s="49">
        <v>2</v>
      </c>
      <c r="E52" s="52">
        <v>0</v>
      </c>
      <c r="F52" s="49">
        <v>0</v>
      </c>
      <c r="G52" s="52">
        <v>0</v>
      </c>
      <c r="H52" s="49">
        <v>1</v>
      </c>
      <c r="I52" s="52">
        <v>0</v>
      </c>
      <c r="J52" s="49">
        <v>0</v>
      </c>
      <c r="K52" s="52">
        <v>0</v>
      </c>
      <c r="L52" s="49">
        <v>3</v>
      </c>
      <c r="M52" s="52">
        <v>2</v>
      </c>
      <c r="N52" s="49">
        <v>0</v>
      </c>
      <c r="O52" s="52">
        <v>0</v>
      </c>
      <c r="P52" s="49">
        <f t="shared" si="4"/>
        <v>15</v>
      </c>
      <c r="Q52" s="52">
        <f t="shared" si="4"/>
        <v>4</v>
      </c>
      <c r="R52" s="51">
        <f>Q52+P52</f>
        <v>19</v>
      </c>
    </row>
    <row r="53" spans="1:18" ht="10.5" customHeight="1">
      <c r="A53"/>
      <c r="B53" s="24"/>
      <c r="C53" s="23"/>
      <c r="D53" s="24"/>
      <c r="E53" s="23"/>
      <c r="F53" s="24"/>
      <c r="G53" s="23"/>
      <c r="H53" s="24"/>
      <c r="I53" s="23"/>
      <c r="J53" s="24"/>
      <c r="K53" s="23"/>
      <c r="L53" s="24"/>
      <c r="M53" s="23"/>
      <c r="N53" s="24"/>
      <c r="O53" s="83"/>
      <c r="P53" s="24"/>
      <c r="Q53" s="23"/>
      <c r="R53" s="12"/>
    </row>
    <row r="55" ht="11.25" customHeight="1">
      <c r="A55" s="76"/>
    </row>
    <row r="56" ht="11.25" customHeight="1">
      <c r="A56" s="28"/>
    </row>
    <row r="57" ht="11.25" customHeight="1">
      <c r="A57" s="76"/>
    </row>
    <row r="61" spans="1:18" s="17" customFormat="1" ht="11.25" customHeight="1">
      <c r="A61" s="2"/>
      <c r="B61" s="2"/>
      <c r="C61" s="2"/>
      <c r="D61" s="2"/>
      <c r="E61" s="2"/>
      <c r="F61" s="2"/>
      <c r="G61" s="2"/>
      <c r="H61" s="2"/>
      <c r="I61" s="2"/>
      <c r="J61" s="2"/>
      <c r="K61" s="2"/>
      <c r="L61" s="2"/>
      <c r="M61" s="2"/>
      <c r="N61" s="2"/>
      <c r="O61" s="2"/>
      <c r="P61" s="2"/>
      <c r="Q61" s="2"/>
      <c r="R61" s="2"/>
    </row>
    <row r="92" spans="1:18" s="17" customFormat="1" ht="11.25" customHeight="1">
      <c r="A92" s="2"/>
      <c r="B92" s="2"/>
      <c r="C92" s="2"/>
      <c r="D92" s="2"/>
      <c r="E92" s="2"/>
      <c r="F92" s="2"/>
      <c r="G92" s="2"/>
      <c r="H92" s="2"/>
      <c r="I92" s="2"/>
      <c r="J92" s="2"/>
      <c r="K92" s="2"/>
      <c r="L92" s="2"/>
      <c r="M92" s="2"/>
      <c r="N92" s="2"/>
      <c r="O92" s="2"/>
      <c r="P92" s="2"/>
      <c r="Q92" s="2"/>
      <c r="R92" s="2"/>
    </row>
    <row r="134" spans="1:18" s="17" customFormat="1" ht="11.25" customHeight="1">
      <c r="A134" s="2"/>
      <c r="B134" s="2"/>
      <c r="C134" s="2"/>
      <c r="D134" s="2"/>
      <c r="E134" s="2"/>
      <c r="F134" s="2"/>
      <c r="G134" s="2"/>
      <c r="H134" s="2"/>
      <c r="I134" s="2"/>
      <c r="J134" s="2"/>
      <c r="K134" s="2"/>
      <c r="L134" s="2"/>
      <c r="M134" s="2"/>
      <c r="N134" s="2"/>
      <c r="O134" s="2"/>
      <c r="P134" s="2"/>
      <c r="Q134" s="2"/>
      <c r="R134" s="2"/>
    </row>
    <row r="144" spans="1:18" s="17" customFormat="1" ht="11.25" customHeight="1">
      <c r="A144" s="2"/>
      <c r="B144" s="2"/>
      <c r="C144" s="2"/>
      <c r="D144" s="2"/>
      <c r="E144" s="2"/>
      <c r="F144" s="2"/>
      <c r="G144" s="2"/>
      <c r="H144" s="2"/>
      <c r="I144" s="2"/>
      <c r="J144" s="2"/>
      <c r="K144" s="2"/>
      <c r="L144" s="2"/>
      <c r="M144" s="2"/>
      <c r="N144" s="2"/>
      <c r="O144" s="2"/>
      <c r="P144" s="2"/>
      <c r="Q144" s="2"/>
      <c r="R144" s="2"/>
    </row>
    <row r="196" spans="1:18" s="17" customFormat="1" ht="11.25" customHeight="1">
      <c r="A196" s="2"/>
      <c r="B196" s="2"/>
      <c r="C196" s="2"/>
      <c r="D196" s="2"/>
      <c r="E196" s="2"/>
      <c r="F196" s="2"/>
      <c r="G196" s="2"/>
      <c r="H196" s="2"/>
      <c r="I196" s="2"/>
      <c r="J196" s="2"/>
      <c r="K196" s="2"/>
      <c r="L196" s="2"/>
      <c r="M196" s="2"/>
      <c r="N196" s="2"/>
      <c r="O196" s="2"/>
      <c r="P196" s="2"/>
      <c r="Q196" s="2"/>
      <c r="R196" s="2"/>
    </row>
    <row r="236" spans="1:18" s="17" customFormat="1" ht="11.25" customHeight="1">
      <c r="A236" s="2"/>
      <c r="B236" s="2"/>
      <c r="C236" s="2"/>
      <c r="D236" s="2"/>
      <c r="E236" s="2"/>
      <c r="F236" s="2"/>
      <c r="G236" s="2"/>
      <c r="H236" s="2"/>
      <c r="I236" s="2"/>
      <c r="J236" s="2"/>
      <c r="K236" s="2"/>
      <c r="L236" s="2"/>
      <c r="M236" s="2"/>
      <c r="N236" s="2"/>
      <c r="O236" s="2"/>
      <c r="P236" s="2"/>
      <c r="Q236" s="2"/>
      <c r="R236" s="2"/>
    </row>
    <row r="246" spans="1:18" s="17" customFormat="1" ht="11.25" customHeight="1">
      <c r="A246" s="2"/>
      <c r="B246" s="2"/>
      <c r="C246" s="2"/>
      <c r="D246" s="2"/>
      <c r="E246" s="2"/>
      <c r="F246" s="2"/>
      <c r="G246" s="2"/>
      <c r="H246" s="2"/>
      <c r="I246" s="2"/>
      <c r="J246" s="2"/>
      <c r="K246" s="2"/>
      <c r="L246" s="2"/>
      <c r="M246" s="2"/>
      <c r="N246" s="2"/>
      <c r="O246" s="2"/>
      <c r="P246" s="2"/>
      <c r="Q246" s="2"/>
      <c r="R246" s="2"/>
    </row>
    <row r="286" spans="1:18" s="17" customFormat="1" ht="11.25" customHeight="1">
      <c r="A286" s="2"/>
      <c r="B286" s="2"/>
      <c r="C286" s="2"/>
      <c r="D286" s="2"/>
      <c r="E286" s="2"/>
      <c r="F286" s="2"/>
      <c r="G286" s="2"/>
      <c r="H286" s="2"/>
      <c r="I286" s="2"/>
      <c r="J286" s="2"/>
      <c r="K286" s="2"/>
      <c r="L286" s="2"/>
      <c r="M286" s="2"/>
      <c r="N286" s="2"/>
      <c r="O286" s="2"/>
      <c r="P286" s="2"/>
      <c r="Q286" s="2"/>
      <c r="R286" s="2"/>
    </row>
    <row r="296" spans="1:18" s="17" customFormat="1" ht="11.25" customHeight="1">
      <c r="A296" s="2"/>
      <c r="B296" s="2"/>
      <c r="C296" s="2"/>
      <c r="D296" s="2"/>
      <c r="E296" s="2"/>
      <c r="F296" s="2"/>
      <c r="G296" s="2"/>
      <c r="H296" s="2"/>
      <c r="I296" s="2"/>
      <c r="J296" s="2"/>
      <c r="K296" s="2"/>
      <c r="L296" s="2"/>
      <c r="M296" s="2"/>
      <c r="N296" s="2"/>
      <c r="O296" s="2"/>
      <c r="P296" s="2"/>
      <c r="Q296" s="2"/>
      <c r="R296" s="2"/>
    </row>
    <row r="338" spans="1:18" s="17" customFormat="1" ht="11.25" customHeight="1">
      <c r="A338" s="2"/>
      <c r="B338" s="2"/>
      <c r="C338" s="2"/>
      <c r="D338" s="2"/>
      <c r="E338" s="2"/>
      <c r="F338" s="2"/>
      <c r="G338" s="2"/>
      <c r="H338" s="2"/>
      <c r="I338" s="2"/>
      <c r="J338" s="2"/>
      <c r="K338" s="2"/>
      <c r="L338" s="2"/>
      <c r="M338" s="2"/>
      <c r="N338" s="2"/>
      <c r="O338" s="2"/>
      <c r="P338" s="2"/>
      <c r="Q338" s="2"/>
      <c r="R338" s="2"/>
    </row>
    <row r="380" spans="1:18" s="17" customFormat="1" ht="11.25" customHeight="1">
      <c r="A380" s="2"/>
      <c r="B380" s="2"/>
      <c r="C380" s="2"/>
      <c r="D380" s="2"/>
      <c r="E380" s="2"/>
      <c r="F380" s="2"/>
      <c r="G380" s="2"/>
      <c r="H380" s="2"/>
      <c r="I380" s="2"/>
      <c r="J380" s="2"/>
      <c r="K380" s="2"/>
      <c r="L380" s="2"/>
      <c r="M380" s="2"/>
      <c r="N380" s="2"/>
      <c r="O380" s="2"/>
      <c r="P380" s="2"/>
      <c r="Q380" s="2"/>
      <c r="R380" s="2"/>
    </row>
    <row r="390" spans="1:18" s="17" customFormat="1" ht="11.25" customHeight="1">
      <c r="A390" s="2"/>
      <c r="B390" s="2"/>
      <c r="C390" s="2"/>
      <c r="D390" s="2"/>
      <c r="E390" s="2"/>
      <c r="F390" s="2"/>
      <c r="G390" s="2"/>
      <c r="H390" s="2"/>
      <c r="I390" s="2"/>
      <c r="J390" s="2"/>
      <c r="K390" s="2"/>
      <c r="L390" s="2"/>
      <c r="M390" s="2"/>
      <c r="N390" s="2"/>
      <c r="O390" s="2"/>
      <c r="P390" s="2"/>
      <c r="Q390" s="2"/>
      <c r="R390" s="2"/>
    </row>
    <row r="403" spans="1:18" s="17" customFormat="1" ht="11.25" customHeight="1">
      <c r="A403" s="2"/>
      <c r="B403" s="2"/>
      <c r="C403" s="2"/>
      <c r="D403" s="2"/>
      <c r="E403" s="2"/>
      <c r="F403" s="2"/>
      <c r="G403" s="2"/>
      <c r="H403" s="2"/>
      <c r="I403" s="2"/>
      <c r="J403" s="2"/>
      <c r="K403" s="2"/>
      <c r="L403" s="2"/>
      <c r="M403" s="2"/>
      <c r="N403" s="2"/>
      <c r="O403" s="2"/>
      <c r="P403" s="2"/>
      <c r="Q403" s="2"/>
      <c r="R403" s="2"/>
    </row>
    <row r="433" spans="1:18" s="17" customFormat="1" ht="11.25" customHeight="1">
      <c r="A433" s="2"/>
      <c r="B433" s="2"/>
      <c r="C433" s="2"/>
      <c r="D433" s="2"/>
      <c r="E433" s="2"/>
      <c r="F433" s="2"/>
      <c r="G433" s="2"/>
      <c r="H433" s="2"/>
      <c r="I433" s="2"/>
      <c r="J433" s="2"/>
      <c r="K433" s="2"/>
      <c r="L433" s="2"/>
      <c r="M433" s="2"/>
      <c r="N433" s="2"/>
      <c r="O433" s="2"/>
      <c r="P433" s="2"/>
      <c r="Q433" s="2"/>
      <c r="R433" s="2"/>
    </row>
    <row r="443" spans="1:18" s="17" customFormat="1" ht="11.25" customHeight="1">
      <c r="A443" s="2"/>
      <c r="B443" s="2"/>
      <c r="C443" s="2"/>
      <c r="D443" s="2"/>
      <c r="E443" s="2"/>
      <c r="F443" s="2"/>
      <c r="G443" s="2"/>
      <c r="H443" s="2"/>
      <c r="I443" s="2"/>
      <c r="J443" s="2"/>
      <c r="K443" s="2"/>
      <c r="L443" s="2"/>
      <c r="M443" s="2"/>
      <c r="N443" s="2"/>
      <c r="O443" s="2"/>
      <c r="P443" s="2"/>
      <c r="Q443" s="2"/>
      <c r="R443" s="2"/>
    </row>
    <row r="453" spans="1:18" s="17" customFormat="1" ht="11.25" customHeight="1">
      <c r="A453" s="2"/>
      <c r="B453" s="2"/>
      <c r="C453" s="2"/>
      <c r="D453" s="2"/>
      <c r="E453" s="2"/>
      <c r="F453" s="2"/>
      <c r="G453" s="2"/>
      <c r="H453" s="2"/>
      <c r="I453" s="2"/>
      <c r="J453" s="2"/>
      <c r="K453" s="2"/>
      <c r="L453" s="2"/>
      <c r="M453" s="2"/>
      <c r="N453" s="2"/>
      <c r="O453" s="2"/>
      <c r="P453" s="2"/>
      <c r="Q453" s="2"/>
      <c r="R453" s="2"/>
    </row>
  </sheetData>
  <mergeCells count="5">
    <mergeCell ref="L45:M45"/>
    <mergeCell ref="L3:M3"/>
    <mergeCell ref="L13:M13"/>
    <mergeCell ref="L23:M23"/>
    <mergeCell ref="L34:M34"/>
  </mergeCells>
  <printOptions/>
  <pageMargins left="0.25" right="0.25" top="1" bottom="0.75" header="0.5" footer="0.25"/>
  <pageSetup fitToHeight="1" fitToWidth="1" horizontalDpi="300" verticalDpi="300" orientation="landscape" scale="83" r:id="rId1"/>
  <headerFooter alignWithMargins="0">
    <oddHeader>&amp;CThe University of Alabama in Huntsville
Unit Academic Reports 
</oddHeader>
    <oddFooter xml:space="preserve">&amp;L&amp;8Office of Institutional Research
&amp;D (np)
&amp;F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79"/>
  <sheetViews>
    <sheetView workbookViewId="0" topLeftCell="A1">
      <selection activeCell="A2" sqref="A2"/>
    </sheetView>
  </sheetViews>
  <sheetFormatPr defaultColWidth="9.140625" defaultRowHeight="12.75" customHeight="1"/>
  <cols>
    <col min="1" max="1" width="25.7109375" style="28" customWidth="1"/>
    <col min="2" max="8" width="15.7109375" style="2" customWidth="1"/>
    <col min="9" max="16384" width="9.140625" style="2" customWidth="1"/>
  </cols>
  <sheetData>
    <row r="1" ht="12.75" customHeight="1">
      <c r="A1" s="64" t="s">
        <v>30</v>
      </c>
    </row>
    <row r="2" spans="6:8" ht="12.75" customHeight="1">
      <c r="F2"/>
      <c r="G2"/>
      <c r="H2"/>
    </row>
    <row r="3" spans="1:7" s="28" customFormat="1" ht="12.75" customHeight="1">
      <c r="A3" s="6" t="s">
        <v>10</v>
      </c>
      <c r="E3" s="29"/>
      <c r="F3" s="29"/>
      <c r="G3" s="29"/>
    </row>
    <row r="4" spans="1:7" s="28" customFormat="1" ht="12.75" customHeight="1">
      <c r="A4" s="6" t="s">
        <v>11</v>
      </c>
      <c r="B4" s="45" t="s">
        <v>16</v>
      </c>
      <c r="C4" s="45" t="s">
        <v>14</v>
      </c>
      <c r="D4" s="45" t="s">
        <v>15</v>
      </c>
      <c r="E4" s="29"/>
      <c r="F4" s="29"/>
      <c r="G4" s="29"/>
    </row>
    <row r="5" spans="2:7" ht="12.75" customHeight="1">
      <c r="B5" s="9"/>
      <c r="C5" s="9"/>
      <c r="D5" s="9"/>
      <c r="E5"/>
      <c r="F5"/>
      <c r="G5"/>
    </row>
    <row r="6" spans="1:7" s="17" customFormat="1" ht="12.75" customHeight="1">
      <c r="A6" s="16" t="s">
        <v>39</v>
      </c>
      <c r="B6" s="13">
        <v>52</v>
      </c>
      <c r="C6" s="15">
        <f>'CE'!R37</f>
        <v>128</v>
      </c>
      <c r="D6" s="15">
        <v>116</v>
      </c>
      <c r="E6" s="27"/>
      <c r="F6" s="27"/>
      <c r="G6" s="27"/>
    </row>
    <row r="7" spans="1:7" s="17" customFormat="1" ht="12.75" customHeight="1">
      <c r="A7" s="16" t="s">
        <v>42</v>
      </c>
      <c r="B7" s="13">
        <v>60</v>
      </c>
      <c r="C7" s="15">
        <f>'CE'!R38</f>
        <v>144</v>
      </c>
      <c r="D7" s="15">
        <v>137</v>
      </c>
      <c r="E7" s="27"/>
      <c r="F7" s="27"/>
      <c r="G7" s="27"/>
    </row>
    <row r="8" spans="1:7" s="17" customFormat="1" ht="12.75" customHeight="1">
      <c r="A8" s="16" t="s">
        <v>44</v>
      </c>
      <c r="B8" s="13">
        <v>78</v>
      </c>
      <c r="C8" s="15">
        <f>'CE'!R39</f>
        <v>148</v>
      </c>
      <c r="D8" s="15">
        <v>137</v>
      </c>
      <c r="E8" s="27"/>
      <c r="F8" s="27"/>
      <c r="G8" s="27"/>
    </row>
    <row r="9" spans="1:7" s="17" customFormat="1" ht="12.75" customHeight="1">
      <c r="A9" s="16" t="s">
        <v>45</v>
      </c>
      <c r="B9" s="13">
        <v>64</v>
      </c>
      <c r="C9" s="15">
        <f>'CE'!R40</f>
        <v>141</v>
      </c>
      <c r="D9" s="15">
        <v>138</v>
      </c>
      <c r="E9" s="27"/>
      <c r="F9" s="27"/>
      <c r="G9" s="27"/>
    </row>
    <row r="10" spans="1:7" s="17" customFormat="1" ht="12.75" customHeight="1">
      <c r="A10" s="16" t="s">
        <v>50</v>
      </c>
      <c r="B10" s="13">
        <v>57</v>
      </c>
      <c r="C10" s="15">
        <f>'CE'!R41</f>
        <v>170</v>
      </c>
      <c r="D10" s="15">
        <v>148</v>
      </c>
      <c r="E10" s="27"/>
      <c r="F10" s="27"/>
      <c r="G10" s="27"/>
    </row>
    <row r="11" spans="1:7" ht="12.75" customHeight="1">
      <c r="A11" s="6"/>
      <c r="B11" s="7"/>
      <c r="C11" s="7"/>
      <c r="D11" s="8"/>
      <c r="E11"/>
      <c r="F11"/>
      <c r="G11"/>
    </row>
    <row r="12" spans="5:7" ht="12.75" customHeight="1">
      <c r="E12"/>
      <c r="F12"/>
      <c r="G12"/>
    </row>
    <row r="13" spans="1:7" ht="12.75" customHeight="1">
      <c r="A13" s="6" t="s">
        <v>13</v>
      </c>
      <c r="E13"/>
      <c r="F13"/>
      <c r="G13"/>
    </row>
    <row r="14" spans="1:7" s="28" customFormat="1" ht="12.75" customHeight="1">
      <c r="A14" s="6" t="s">
        <v>11</v>
      </c>
      <c r="B14" s="45" t="s">
        <v>16</v>
      </c>
      <c r="C14" s="45" t="s">
        <v>14</v>
      </c>
      <c r="D14" s="45" t="s">
        <v>15</v>
      </c>
      <c r="E14" s="29"/>
      <c r="F14" s="29"/>
      <c r="G14" s="29"/>
    </row>
    <row r="15" spans="2:7" ht="12.75" customHeight="1">
      <c r="B15" s="9"/>
      <c r="C15" s="9"/>
      <c r="D15" s="9"/>
      <c r="E15"/>
      <c r="F15"/>
      <c r="G15"/>
    </row>
    <row r="16" spans="1:7" s="17" customFormat="1" ht="12.75" customHeight="1">
      <c r="A16" s="16" t="s">
        <v>39</v>
      </c>
      <c r="B16" s="13">
        <v>15</v>
      </c>
      <c r="C16" s="15">
        <f>'CE'!R48</f>
        <v>19</v>
      </c>
      <c r="D16" s="15">
        <v>17</v>
      </c>
      <c r="E16" s="27"/>
      <c r="F16" s="27"/>
      <c r="G16" s="27"/>
    </row>
    <row r="17" spans="1:7" s="17" customFormat="1" ht="12.75" customHeight="1">
      <c r="A17" s="16" t="s">
        <v>42</v>
      </c>
      <c r="B17" s="13">
        <v>10</v>
      </c>
      <c r="C17" s="15">
        <f>'CE'!R49</f>
        <v>19</v>
      </c>
      <c r="D17" s="15">
        <v>19</v>
      </c>
      <c r="E17" s="27"/>
      <c r="F17" s="27"/>
      <c r="G17" s="27"/>
    </row>
    <row r="18" spans="1:7" s="17" customFormat="1" ht="12.75" customHeight="1">
      <c r="A18" s="16" t="s">
        <v>44</v>
      </c>
      <c r="B18" s="13">
        <v>13</v>
      </c>
      <c r="C18" s="15">
        <f>'CE'!R50</f>
        <v>19</v>
      </c>
      <c r="D18" s="15">
        <v>19</v>
      </c>
      <c r="E18" s="27"/>
      <c r="F18" s="27"/>
      <c r="G18" s="27"/>
    </row>
    <row r="19" spans="1:7" s="17" customFormat="1" ht="12.75" customHeight="1">
      <c r="A19" s="16" t="s">
        <v>45</v>
      </c>
      <c r="B19" s="13">
        <v>17</v>
      </c>
      <c r="C19" s="15">
        <f>'CE'!R51</f>
        <v>19</v>
      </c>
      <c r="D19" s="15">
        <v>17</v>
      </c>
      <c r="E19" s="27"/>
      <c r="F19" s="27"/>
      <c r="G19" s="27"/>
    </row>
    <row r="20" spans="1:7" s="17" customFormat="1" ht="12.75" customHeight="1">
      <c r="A20" s="16" t="s">
        <v>50</v>
      </c>
      <c r="B20" s="13">
        <v>9</v>
      </c>
      <c r="C20" s="15">
        <f>'CE'!R52</f>
        <v>19</v>
      </c>
      <c r="D20" s="15">
        <v>9</v>
      </c>
      <c r="E20" s="27"/>
      <c r="F20" s="27"/>
      <c r="G20" s="27"/>
    </row>
    <row r="21" spans="1:7" ht="12.75" customHeight="1">
      <c r="A21" s="6"/>
      <c r="B21" s="7"/>
      <c r="C21" s="7"/>
      <c r="D21" s="8"/>
      <c r="E21"/>
      <c r="F21"/>
      <c r="G21"/>
    </row>
    <row r="23" spans="1:8" s="32" customFormat="1" ht="12.75" customHeight="1">
      <c r="A23" s="33" t="s">
        <v>40</v>
      </c>
      <c r="B23" s="46" t="s">
        <v>10</v>
      </c>
      <c r="C23" s="46" t="s">
        <v>10</v>
      </c>
      <c r="D23" s="46" t="s">
        <v>6</v>
      </c>
      <c r="E23" s="46" t="s">
        <v>13</v>
      </c>
      <c r="F23" s="46" t="s">
        <v>13</v>
      </c>
      <c r="G23" s="41" t="s">
        <v>6</v>
      </c>
      <c r="H23" s="41" t="s">
        <v>7</v>
      </c>
    </row>
    <row r="24" spans="1:8" s="32" customFormat="1" ht="12.75" customHeight="1">
      <c r="A24" s="33"/>
      <c r="B24" s="42" t="s">
        <v>17</v>
      </c>
      <c r="C24" s="42" t="s">
        <v>18</v>
      </c>
      <c r="D24" s="42" t="s">
        <v>10</v>
      </c>
      <c r="E24" s="42" t="s">
        <v>19</v>
      </c>
      <c r="F24" s="42" t="s">
        <v>20</v>
      </c>
      <c r="G24" s="44" t="s">
        <v>13</v>
      </c>
      <c r="H24" s="44" t="s">
        <v>6</v>
      </c>
    </row>
    <row r="25" spans="2:8" ht="12.75" customHeight="1">
      <c r="B25" s="3"/>
      <c r="C25" s="3"/>
      <c r="D25" s="3"/>
      <c r="E25" s="3"/>
      <c r="F25" s="3"/>
      <c r="G25" s="9"/>
      <c r="H25" s="9"/>
    </row>
    <row r="26" spans="1:8" ht="12.75" customHeight="1">
      <c r="A26" s="16" t="s">
        <v>39</v>
      </c>
      <c r="B26" s="54">
        <f>18+228+42</f>
        <v>288</v>
      </c>
      <c r="C26" s="54">
        <f>30+306+533</f>
        <v>869</v>
      </c>
      <c r="D26" s="54">
        <f>C26+B26</f>
        <v>1157</v>
      </c>
      <c r="E26" s="54">
        <f>51+120+57</f>
        <v>228</v>
      </c>
      <c r="F26" s="54">
        <f>6+18+18</f>
        <v>42</v>
      </c>
      <c r="G26" s="55">
        <f>F26+E26</f>
        <v>270</v>
      </c>
      <c r="H26" s="55">
        <f>G26+D26</f>
        <v>1427</v>
      </c>
    </row>
    <row r="27" spans="1:8" ht="12.75" customHeight="1">
      <c r="A27" s="16" t="s">
        <v>42</v>
      </c>
      <c r="B27" s="54">
        <f>18+252+96</f>
        <v>366</v>
      </c>
      <c r="C27" s="54">
        <f>87+422+560</f>
        <v>1069</v>
      </c>
      <c r="D27" s="54">
        <f>C27+B27</f>
        <v>1435</v>
      </c>
      <c r="E27" s="54">
        <f>12+79+87</f>
        <v>178</v>
      </c>
      <c r="F27" s="54">
        <f>21+27+33</f>
        <v>81</v>
      </c>
      <c r="G27" s="55">
        <f>F27+E27</f>
        <v>259</v>
      </c>
      <c r="H27" s="55">
        <f>G27+D27</f>
        <v>1694</v>
      </c>
    </row>
    <row r="28" spans="1:8" ht="12.75" customHeight="1">
      <c r="A28" s="16" t="s">
        <v>44</v>
      </c>
      <c r="B28" s="54">
        <v>371</v>
      </c>
      <c r="C28" s="54">
        <v>1300</v>
      </c>
      <c r="D28" s="54">
        <f>C28+B28</f>
        <v>1671</v>
      </c>
      <c r="E28" s="54">
        <v>243</v>
      </c>
      <c r="F28" s="54">
        <v>93</v>
      </c>
      <c r="G28" s="55">
        <f>F28+E28</f>
        <v>336</v>
      </c>
      <c r="H28" s="55">
        <f>G28+D28</f>
        <v>2007</v>
      </c>
    </row>
    <row r="29" spans="1:8" ht="12.75" customHeight="1">
      <c r="A29" s="16" t="s">
        <v>45</v>
      </c>
      <c r="B29" s="54">
        <v>360</v>
      </c>
      <c r="C29" s="54">
        <v>1166</v>
      </c>
      <c r="D29" s="54">
        <f>C29+B29</f>
        <v>1526</v>
      </c>
      <c r="E29" s="54">
        <v>163</v>
      </c>
      <c r="F29" s="54">
        <v>126</v>
      </c>
      <c r="G29" s="55">
        <f>F29+E29</f>
        <v>289</v>
      </c>
      <c r="H29" s="55">
        <f>G29+D29</f>
        <v>1815</v>
      </c>
    </row>
    <row r="30" spans="1:8" ht="12.75" customHeight="1">
      <c r="A30" s="105" t="s">
        <v>50</v>
      </c>
      <c r="B30" s="54">
        <v>444</v>
      </c>
      <c r="C30" s="54">
        <v>1158</v>
      </c>
      <c r="D30" s="54">
        <f>C30+B30</f>
        <v>1602</v>
      </c>
      <c r="E30" s="54">
        <v>226</v>
      </c>
      <c r="F30" s="54">
        <v>96</v>
      </c>
      <c r="G30" s="55">
        <f>F30+E30</f>
        <v>322</v>
      </c>
      <c r="H30" s="55">
        <f>G30+D30</f>
        <v>1924</v>
      </c>
    </row>
    <row r="31" spans="1:8" ht="12.75" customHeight="1">
      <c r="A31" s="29"/>
      <c r="B31" s="10"/>
      <c r="C31" s="10"/>
      <c r="D31" s="10"/>
      <c r="E31" s="10"/>
      <c r="F31" s="10"/>
      <c r="G31" s="12"/>
      <c r="H31" s="12"/>
    </row>
    <row r="32" spans="6:8" ht="12.75" customHeight="1">
      <c r="F32"/>
      <c r="G32"/>
      <c r="H32"/>
    </row>
    <row r="33" spans="1:8" ht="12.75" customHeight="1">
      <c r="A33" s="29"/>
      <c r="B33"/>
      <c r="C33"/>
      <c r="D33"/>
      <c r="E33"/>
      <c r="F33" s="17"/>
      <c r="G33" s="17"/>
      <c r="H33" s="17"/>
    </row>
    <row r="34" spans="1:8" s="32" customFormat="1" ht="12.75" customHeight="1">
      <c r="A34" s="33" t="s">
        <v>41</v>
      </c>
      <c r="B34" s="46" t="s">
        <v>10</v>
      </c>
      <c r="C34" s="46" t="s">
        <v>10</v>
      </c>
      <c r="D34" s="46" t="s">
        <v>6</v>
      </c>
      <c r="E34" s="46" t="s">
        <v>13</v>
      </c>
      <c r="F34" s="46" t="s">
        <v>21</v>
      </c>
      <c r="G34" s="41" t="s">
        <v>22</v>
      </c>
      <c r="H34" s="41" t="s">
        <v>7</v>
      </c>
    </row>
    <row r="35" spans="2:8" s="32" customFormat="1" ht="12.75" customHeight="1">
      <c r="B35" s="42" t="s">
        <v>17</v>
      </c>
      <c r="C35" s="42" t="s">
        <v>18</v>
      </c>
      <c r="D35" s="42" t="s">
        <v>10</v>
      </c>
      <c r="E35" s="42" t="s">
        <v>19</v>
      </c>
      <c r="F35" s="42" t="s">
        <v>20</v>
      </c>
      <c r="G35" s="44" t="s">
        <v>13</v>
      </c>
      <c r="H35" s="44" t="s">
        <v>6</v>
      </c>
    </row>
    <row r="36" spans="2:8" ht="12.75" customHeight="1">
      <c r="B36" s="13"/>
      <c r="C36" s="13"/>
      <c r="D36" s="13"/>
      <c r="E36" s="13"/>
      <c r="F36" s="13"/>
      <c r="G36" s="15"/>
      <c r="H36" s="15"/>
    </row>
    <row r="37" spans="1:8" ht="12.75" customHeight="1">
      <c r="A37" s="16" t="s">
        <v>39</v>
      </c>
      <c r="B37" s="25">
        <f>B26*1.76</f>
        <v>506.88</v>
      </c>
      <c r="C37" s="25">
        <f>C26*2.38</f>
        <v>2068.22</v>
      </c>
      <c r="D37" s="25">
        <f>C37+B37</f>
        <v>2575.1</v>
      </c>
      <c r="E37" s="25">
        <f>E26*5.46</f>
        <v>1244.8799999999999</v>
      </c>
      <c r="F37" s="25">
        <f>F26*17.6</f>
        <v>739.2</v>
      </c>
      <c r="G37" s="26">
        <f>F37+E37</f>
        <v>1984.08</v>
      </c>
      <c r="H37" s="26">
        <f>G37+D37</f>
        <v>4559.18</v>
      </c>
    </row>
    <row r="38" spans="1:8" ht="12.75" customHeight="1">
      <c r="A38" s="16" t="s">
        <v>42</v>
      </c>
      <c r="B38" s="25">
        <f>B27*1.76</f>
        <v>644.16</v>
      </c>
      <c r="C38" s="25">
        <f>C27*2.38</f>
        <v>2544.22</v>
      </c>
      <c r="D38" s="25">
        <f>C38+B38</f>
        <v>3188.3799999999997</v>
      </c>
      <c r="E38" s="25">
        <f>E27*5.46</f>
        <v>971.88</v>
      </c>
      <c r="F38" s="25">
        <f>F27*17.6</f>
        <v>1425.6000000000001</v>
      </c>
      <c r="G38" s="26">
        <f>F38+E38</f>
        <v>2397.48</v>
      </c>
      <c r="H38" s="26">
        <f>G38+D38</f>
        <v>5585.86</v>
      </c>
    </row>
    <row r="39" spans="1:8" ht="12.75" customHeight="1">
      <c r="A39" s="16" t="s">
        <v>44</v>
      </c>
      <c r="B39" s="25">
        <f>B28*1.76</f>
        <v>652.96</v>
      </c>
      <c r="C39" s="25">
        <f>C28*2.38</f>
        <v>3094</v>
      </c>
      <c r="D39" s="25">
        <f>C39+B39</f>
        <v>3746.96</v>
      </c>
      <c r="E39" s="25">
        <f>E28*5.46</f>
        <v>1326.78</v>
      </c>
      <c r="F39" s="25">
        <f>F28*17.6</f>
        <v>1636.8000000000002</v>
      </c>
      <c r="G39" s="26">
        <f>F39+E39</f>
        <v>2963.58</v>
      </c>
      <c r="H39" s="26">
        <f>G39+D39</f>
        <v>6710.54</v>
      </c>
    </row>
    <row r="40" spans="1:8" ht="12.75" customHeight="1">
      <c r="A40" s="16" t="s">
        <v>45</v>
      </c>
      <c r="B40" s="25">
        <f>B29*1.76</f>
        <v>633.6</v>
      </c>
      <c r="C40" s="25">
        <f>C29*2.38</f>
        <v>2775.08</v>
      </c>
      <c r="D40" s="25">
        <f>C40+B40</f>
        <v>3408.68</v>
      </c>
      <c r="E40" s="25">
        <f>E29*5.46</f>
        <v>889.98</v>
      </c>
      <c r="F40" s="25">
        <f>F29*17.6</f>
        <v>2217.6000000000004</v>
      </c>
      <c r="G40" s="26">
        <f>F40+E40</f>
        <v>3107.5800000000004</v>
      </c>
      <c r="H40" s="26">
        <f>G40+D40</f>
        <v>6516.26</v>
      </c>
    </row>
    <row r="41" spans="1:8" ht="12.75" customHeight="1">
      <c r="A41" s="16" t="s">
        <v>50</v>
      </c>
      <c r="B41" s="25">
        <f>B30*1.76</f>
        <v>781.44</v>
      </c>
      <c r="C41" s="25">
        <f>C30*2.38</f>
        <v>2756.04</v>
      </c>
      <c r="D41" s="25">
        <f>C41+B41</f>
        <v>3537.48</v>
      </c>
      <c r="E41" s="25">
        <f>E30*5.46</f>
        <v>1233.96</v>
      </c>
      <c r="F41" s="25">
        <f>F30*17.6</f>
        <v>1689.6000000000001</v>
      </c>
      <c r="G41" s="26">
        <f>F41+E41</f>
        <v>2923.5600000000004</v>
      </c>
      <c r="H41" s="26">
        <f>G41+D41</f>
        <v>6461.040000000001</v>
      </c>
    </row>
    <row r="42" spans="1:8" ht="12.75" customHeight="1">
      <c r="A42" s="29"/>
      <c r="B42" s="10"/>
      <c r="C42" s="10"/>
      <c r="D42" s="10"/>
      <c r="E42" s="10"/>
      <c r="F42" s="10"/>
      <c r="G42" s="12"/>
      <c r="H42" s="12"/>
    </row>
    <row r="44" ht="12.75" customHeight="1">
      <c r="A44" s="58" t="s">
        <v>43</v>
      </c>
    </row>
    <row r="45" ht="12.75" customHeight="1">
      <c r="A45" s="58"/>
    </row>
    <row r="46" ht="12.75" customHeight="1">
      <c r="A46" s="58"/>
    </row>
    <row r="47" ht="12.75" customHeight="1">
      <c r="A47" s="58"/>
    </row>
    <row r="61" s="17" customFormat="1" ht="12.75" customHeight="1">
      <c r="A61" s="30"/>
    </row>
    <row r="100" s="17" customFormat="1" ht="12.75" customHeight="1">
      <c r="A100" s="30"/>
    </row>
    <row r="130" s="17" customFormat="1" ht="12.75" customHeight="1">
      <c r="A130" s="30"/>
    </row>
    <row r="139" s="17" customFormat="1" ht="12.75" customHeight="1">
      <c r="A139" s="30"/>
    </row>
    <row r="169" s="17" customFormat="1" ht="12.75" customHeight="1">
      <c r="A169" s="30"/>
    </row>
    <row r="208" s="17" customFormat="1" ht="12.75" customHeight="1">
      <c r="A208" s="30"/>
    </row>
    <row r="241" s="17" customFormat="1" ht="12.75" customHeight="1">
      <c r="A241" s="30"/>
    </row>
    <row r="260" s="17" customFormat="1" ht="12.75" customHeight="1">
      <c r="A260" s="30"/>
    </row>
    <row r="291" s="17" customFormat="1" ht="12.75" customHeight="1">
      <c r="A291" s="30"/>
    </row>
    <row r="325" s="17" customFormat="1" ht="12.75" customHeight="1">
      <c r="A325" s="30"/>
    </row>
    <row r="358" s="17" customFormat="1" ht="12.75" customHeight="1">
      <c r="A358" s="30"/>
    </row>
    <row r="370" s="17" customFormat="1" ht="12.75" customHeight="1">
      <c r="A370" s="30"/>
    </row>
    <row r="379" s="17" customFormat="1" ht="12.75" customHeight="1">
      <c r="A379" s="30"/>
    </row>
  </sheetData>
  <printOptions/>
  <pageMargins left="0.25" right="0.25" top="1" bottom="0.75" header="0.5" footer="0.25"/>
  <pageSetup fitToHeight="1" fitToWidth="1" horizontalDpi="300" verticalDpi="300" orientation="landscape" scale="88" r:id="rId1"/>
  <headerFooter alignWithMargins="0">
    <oddHeader>&amp;CThe University of Alabama in Huntsville
Unit Academic Reports 
</oddHeader>
    <oddFooter xml:space="preserve">&amp;L&amp;8Office of Institutional Research
&amp;D (np)
&amp;F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402"/>
  <sheetViews>
    <sheetView workbookViewId="0" topLeftCell="A1">
      <selection activeCell="A2" sqref="A2"/>
    </sheetView>
  </sheetViews>
  <sheetFormatPr defaultColWidth="9.140625" defaultRowHeight="12" customHeight="1"/>
  <cols>
    <col min="1" max="1" width="20.7109375" style="2" customWidth="1"/>
    <col min="2" max="17" width="7.28125" style="2" customWidth="1"/>
    <col min="18" max="16384" width="9.140625" style="2" customWidth="1"/>
  </cols>
  <sheetData>
    <row r="1" ht="12" customHeight="1">
      <c r="A1" s="65" t="s">
        <v>31</v>
      </c>
    </row>
    <row r="2" ht="12" customHeight="1">
      <c r="A2" s="1"/>
    </row>
    <row r="3" spans="1:18" s="28" customFormat="1" ht="12" customHeight="1">
      <c r="A3" s="29"/>
      <c r="B3" s="47" t="s">
        <v>0</v>
      </c>
      <c r="C3" s="48"/>
      <c r="D3" s="47" t="s">
        <v>1</v>
      </c>
      <c r="E3" s="48"/>
      <c r="F3" s="47" t="s">
        <v>2</v>
      </c>
      <c r="G3" s="48"/>
      <c r="H3" s="47" t="s">
        <v>3</v>
      </c>
      <c r="I3" s="48"/>
      <c r="J3" s="47" t="s">
        <v>4</v>
      </c>
      <c r="K3" s="48"/>
      <c r="L3" s="117" t="s">
        <v>5</v>
      </c>
      <c r="M3" s="119"/>
      <c r="N3" s="117" t="s">
        <v>37</v>
      </c>
      <c r="O3" s="119"/>
      <c r="P3" s="47" t="s">
        <v>6</v>
      </c>
      <c r="Q3" s="48"/>
      <c r="R3" s="37" t="s">
        <v>7</v>
      </c>
    </row>
    <row r="4" spans="1:18" s="28" customFormat="1" ht="12" customHeight="1">
      <c r="A4" s="6" t="s">
        <v>47</v>
      </c>
      <c r="B4" s="38" t="s">
        <v>8</v>
      </c>
      <c r="C4" s="39" t="s">
        <v>9</v>
      </c>
      <c r="D4" s="38" t="s">
        <v>8</v>
      </c>
      <c r="E4" s="39" t="s">
        <v>9</v>
      </c>
      <c r="F4" s="38" t="s">
        <v>8</v>
      </c>
      <c r="G4" s="39" t="s">
        <v>9</v>
      </c>
      <c r="H4" s="38" t="s">
        <v>8</v>
      </c>
      <c r="I4" s="39" t="s">
        <v>9</v>
      </c>
      <c r="J4" s="38" t="s">
        <v>8</v>
      </c>
      <c r="K4" s="39" t="s">
        <v>9</v>
      </c>
      <c r="L4" s="38" t="s">
        <v>8</v>
      </c>
      <c r="M4" s="39" t="s">
        <v>9</v>
      </c>
      <c r="N4" s="42" t="s">
        <v>8</v>
      </c>
      <c r="O4" s="43" t="s">
        <v>9</v>
      </c>
      <c r="P4" s="38" t="s">
        <v>8</v>
      </c>
      <c r="Q4" s="39" t="s">
        <v>9</v>
      </c>
      <c r="R4" s="40" t="s">
        <v>6</v>
      </c>
    </row>
    <row r="5" spans="1:18" ht="12" customHeight="1">
      <c r="A5"/>
      <c r="B5" s="3"/>
      <c r="C5" s="4"/>
      <c r="D5" s="3"/>
      <c r="E5" s="4"/>
      <c r="F5" s="3"/>
      <c r="G5" s="4"/>
      <c r="H5" s="3"/>
      <c r="I5" s="4"/>
      <c r="J5" s="3"/>
      <c r="K5" s="4"/>
      <c r="L5" s="3"/>
      <c r="M5" s="4"/>
      <c r="N5" s="79"/>
      <c r="O5" s="79"/>
      <c r="P5" s="3"/>
      <c r="Q5" s="4"/>
      <c r="R5" s="9"/>
    </row>
    <row r="6" spans="1:18" ht="12" customHeight="1">
      <c r="A6" s="16" t="s">
        <v>39</v>
      </c>
      <c r="B6" s="49">
        <v>5</v>
      </c>
      <c r="C6" s="50">
        <v>2</v>
      </c>
      <c r="D6" s="49">
        <v>0</v>
      </c>
      <c r="E6" s="50">
        <v>0</v>
      </c>
      <c r="F6" s="49">
        <v>0</v>
      </c>
      <c r="G6" s="50">
        <v>0</v>
      </c>
      <c r="H6" s="49">
        <v>0</v>
      </c>
      <c r="I6" s="50">
        <v>0</v>
      </c>
      <c r="J6" s="49">
        <v>0</v>
      </c>
      <c r="K6" s="50">
        <v>0</v>
      </c>
      <c r="L6" s="49">
        <v>2</v>
      </c>
      <c r="M6" s="52">
        <v>0</v>
      </c>
      <c r="N6" s="49">
        <v>0</v>
      </c>
      <c r="O6" s="50">
        <v>0</v>
      </c>
      <c r="P6" s="49">
        <f aca="true" t="shared" si="0" ref="P6:Q10">L6+J6+H6+F6+D6+B6</f>
        <v>7</v>
      </c>
      <c r="Q6" s="50">
        <f t="shared" si="0"/>
        <v>2</v>
      </c>
      <c r="R6" s="51">
        <f>Q6+P6</f>
        <v>9</v>
      </c>
    </row>
    <row r="7" spans="1:18" ht="12" customHeight="1">
      <c r="A7" s="16" t="s">
        <v>42</v>
      </c>
      <c r="B7" s="49">
        <v>7</v>
      </c>
      <c r="C7" s="50">
        <v>6</v>
      </c>
      <c r="D7" s="49">
        <v>2</v>
      </c>
      <c r="E7" s="50">
        <v>1</v>
      </c>
      <c r="F7" s="49">
        <v>0</v>
      </c>
      <c r="G7" s="50">
        <v>0</v>
      </c>
      <c r="H7" s="49">
        <v>0</v>
      </c>
      <c r="I7" s="50">
        <v>0</v>
      </c>
      <c r="J7" s="49">
        <v>0</v>
      </c>
      <c r="K7" s="50">
        <v>0</v>
      </c>
      <c r="L7" s="49">
        <v>0</v>
      </c>
      <c r="M7" s="52">
        <v>0</v>
      </c>
      <c r="N7" s="49">
        <v>0</v>
      </c>
      <c r="O7" s="50">
        <v>0</v>
      </c>
      <c r="P7" s="49">
        <f t="shared" si="0"/>
        <v>9</v>
      </c>
      <c r="Q7" s="50">
        <f t="shared" si="0"/>
        <v>7</v>
      </c>
      <c r="R7" s="51">
        <f>Q7+P7</f>
        <v>16</v>
      </c>
    </row>
    <row r="8" spans="1:18" ht="12" customHeight="1">
      <c r="A8" s="16" t="s">
        <v>44</v>
      </c>
      <c r="B8" s="49">
        <v>7</v>
      </c>
      <c r="C8" s="50">
        <v>5</v>
      </c>
      <c r="D8" s="49">
        <v>2</v>
      </c>
      <c r="E8" s="50">
        <v>0</v>
      </c>
      <c r="F8" s="49">
        <v>0</v>
      </c>
      <c r="G8" s="50">
        <v>0</v>
      </c>
      <c r="H8" s="49">
        <v>1</v>
      </c>
      <c r="I8" s="50">
        <v>0</v>
      </c>
      <c r="J8" s="49">
        <v>0</v>
      </c>
      <c r="K8" s="50">
        <v>0</v>
      </c>
      <c r="L8" s="49">
        <v>0</v>
      </c>
      <c r="M8" s="52">
        <v>0</v>
      </c>
      <c r="N8" s="49">
        <v>0</v>
      </c>
      <c r="O8" s="50">
        <v>0</v>
      </c>
      <c r="P8" s="49">
        <f t="shared" si="0"/>
        <v>10</v>
      </c>
      <c r="Q8" s="50">
        <f t="shared" si="0"/>
        <v>5</v>
      </c>
      <c r="R8" s="51">
        <f>Q8+P8</f>
        <v>15</v>
      </c>
    </row>
    <row r="9" spans="1:18" ht="12" customHeight="1">
      <c r="A9" s="16" t="s">
        <v>45</v>
      </c>
      <c r="B9" s="49">
        <v>8</v>
      </c>
      <c r="C9" s="50">
        <v>4</v>
      </c>
      <c r="D9" s="49">
        <v>1</v>
      </c>
      <c r="E9" s="50">
        <v>0</v>
      </c>
      <c r="F9" s="49">
        <v>0</v>
      </c>
      <c r="G9" s="50">
        <v>0</v>
      </c>
      <c r="H9" s="49">
        <v>0</v>
      </c>
      <c r="I9" s="50">
        <v>0</v>
      </c>
      <c r="J9" s="49">
        <v>0</v>
      </c>
      <c r="K9" s="50">
        <v>0</v>
      </c>
      <c r="L9" s="49">
        <v>0</v>
      </c>
      <c r="M9" s="52">
        <v>0</v>
      </c>
      <c r="N9" s="49">
        <v>0</v>
      </c>
      <c r="O9" s="50">
        <v>0</v>
      </c>
      <c r="P9" s="49">
        <f t="shared" si="0"/>
        <v>9</v>
      </c>
      <c r="Q9" s="50">
        <f t="shared" si="0"/>
        <v>4</v>
      </c>
      <c r="R9" s="51">
        <f>Q9+P9</f>
        <v>13</v>
      </c>
    </row>
    <row r="10" spans="1:18" ht="12" customHeight="1">
      <c r="A10" s="16" t="s">
        <v>50</v>
      </c>
      <c r="B10" s="49">
        <v>7</v>
      </c>
      <c r="C10" s="50">
        <v>4</v>
      </c>
      <c r="D10" s="49">
        <v>1</v>
      </c>
      <c r="E10" s="50">
        <v>0</v>
      </c>
      <c r="F10" s="49">
        <v>1</v>
      </c>
      <c r="G10" s="50">
        <v>0</v>
      </c>
      <c r="H10" s="49">
        <v>0</v>
      </c>
      <c r="I10" s="50">
        <v>0</v>
      </c>
      <c r="J10" s="49">
        <v>0</v>
      </c>
      <c r="K10" s="50">
        <v>0</v>
      </c>
      <c r="L10" s="49">
        <v>0</v>
      </c>
      <c r="M10" s="52">
        <v>1</v>
      </c>
      <c r="N10" s="49">
        <v>0</v>
      </c>
      <c r="O10" s="50">
        <v>0</v>
      </c>
      <c r="P10" s="49">
        <f t="shared" si="0"/>
        <v>9</v>
      </c>
      <c r="Q10" s="50">
        <f t="shared" si="0"/>
        <v>5</v>
      </c>
      <c r="R10" s="51">
        <f>Q10+P10</f>
        <v>14</v>
      </c>
    </row>
    <row r="11" spans="2:18" ht="12" customHeight="1">
      <c r="B11" s="10"/>
      <c r="C11" s="11"/>
      <c r="D11" s="10"/>
      <c r="E11" s="11"/>
      <c r="F11" s="10"/>
      <c r="G11" s="11"/>
      <c r="H11" s="10"/>
      <c r="I11" s="11"/>
      <c r="J11" s="10"/>
      <c r="K11" s="11"/>
      <c r="L11" s="10"/>
      <c r="M11" s="20"/>
      <c r="N11" s="10"/>
      <c r="O11" s="11"/>
      <c r="P11" s="10"/>
      <c r="Q11" s="11"/>
      <c r="R11" s="12"/>
    </row>
    <row r="13" spans="1:18" s="28" customFormat="1" ht="12" customHeight="1">
      <c r="A13" s="29"/>
      <c r="B13" s="47" t="s">
        <v>0</v>
      </c>
      <c r="C13" s="48"/>
      <c r="D13" s="47" t="s">
        <v>1</v>
      </c>
      <c r="E13" s="48"/>
      <c r="F13" s="47" t="s">
        <v>2</v>
      </c>
      <c r="G13" s="48"/>
      <c r="H13" s="47" t="s">
        <v>3</v>
      </c>
      <c r="I13" s="48"/>
      <c r="J13" s="47" t="s">
        <v>4</v>
      </c>
      <c r="K13" s="48"/>
      <c r="L13" s="117" t="s">
        <v>5</v>
      </c>
      <c r="M13" s="119"/>
      <c r="N13" s="117" t="s">
        <v>37</v>
      </c>
      <c r="O13" s="119"/>
      <c r="P13" s="47" t="s">
        <v>6</v>
      </c>
      <c r="Q13" s="48"/>
      <c r="R13" s="37" t="s">
        <v>7</v>
      </c>
    </row>
    <row r="14" spans="1:18" s="28" customFormat="1" ht="12" customHeight="1">
      <c r="A14" s="59" t="s">
        <v>46</v>
      </c>
      <c r="B14" s="38" t="s">
        <v>8</v>
      </c>
      <c r="C14" s="39" t="s">
        <v>9</v>
      </c>
      <c r="D14" s="38" t="s">
        <v>8</v>
      </c>
      <c r="E14" s="39" t="s">
        <v>9</v>
      </c>
      <c r="F14" s="38" t="s">
        <v>8</v>
      </c>
      <c r="G14" s="39" t="s">
        <v>9</v>
      </c>
      <c r="H14" s="38" t="s">
        <v>8</v>
      </c>
      <c r="I14" s="39" t="s">
        <v>9</v>
      </c>
      <c r="J14" s="38" t="s">
        <v>8</v>
      </c>
      <c r="K14" s="39" t="s">
        <v>9</v>
      </c>
      <c r="L14" s="38" t="s">
        <v>8</v>
      </c>
      <c r="M14" s="39" t="s">
        <v>9</v>
      </c>
      <c r="N14" s="42" t="s">
        <v>8</v>
      </c>
      <c r="O14" s="43" t="s">
        <v>9</v>
      </c>
      <c r="P14" s="38" t="s">
        <v>8</v>
      </c>
      <c r="Q14" s="39" t="s">
        <v>9</v>
      </c>
      <c r="R14" s="40" t="s">
        <v>6</v>
      </c>
    </row>
    <row r="15" spans="1:18" ht="12" customHeight="1">
      <c r="A15"/>
      <c r="B15" s="3"/>
      <c r="C15" s="4"/>
      <c r="D15" s="3"/>
      <c r="E15" s="4"/>
      <c r="F15" s="3"/>
      <c r="G15" s="4"/>
      <c r="H15" s="3"/>
      <c r="I15" s="4"/>
      <c r="J15" s="3"/>
      <c r="K15" s="4"/>
      <c r="L15" s="3"/>
      <c r="M15" s="4"/>
      <c r="N15" s="79"/>
      <c r="O15" s="79"/>
      <c r="P15" s="3"/>
      <c r="Q15" s="4"/>
      <c r="R15" s="9"/>
    </row>
    <row r="16" spans="1:18" ht="12" customHeight="1">
      <c r="A16" s="16" t="s">
        <v>39</v>
      </c>
      <c r="B16" s="49">
        <v>1</v>
      </c>
      <c r="C16" s="50">
        <v>0</v>
      </c>
      <c r="D16" s="49">
        <v>0</v>
      </c>
      <c r="E16" s="50">
        <v>0</v>
      </c>
      <c r="F16" s="49">
        <v>0</v>
      </c>
      <c r="G16" s="50">
        <v>0</v>
      </c>
      <c r="H16" s="49">
        <v>0</v>
      </c>
      <c r="I16" s="50">
        <v>0</v>
      </c>
      <c r="J16" s="49">
        <v>0</v>
      </c>
      <c r="K16" s="50">
        <v>0</v>
      </c>
      <c r="L16" s="49">
        <v>4</v>
      </c>
      <c r="M16" s="52">
        <v>0</v>
      </c>
      <c r="N16" s="49">
        <v>0</v>
      </c>
      <c r="O16" s="50">
        <v>0</v>
      </c>
      <c r="P16" s="49">
        <f aca="true" t="shared" si="1" ref="P16:Q20">L16+J16+H16+F16+D16+B16</f>
        <v>5</v>
      </c>
      <c r="Q16" s="50">
        <f t="shared" si="1"/>
        <v>0</v>
      </c>
      <c r="R16" s="51">
        <f>Q16+P16</f>
        <v>5</v>
      </c>
    </row>
    <row r="17" spans="1:18" ht="12" customHeight="1">
      <c r="A17" s="16" t="s">
        <v>42</v>
      </c>
      <c r="B17" s="49">
        <v>0</v>
      </c>
      <c r="C17" s="50">
        <v>0</v>
      </c>
      <c r="D17" s="49">
        <v>0</v>
      </c>
      <c r="E17" s="50">
        <v>0</v>
      </c>
      <c r="F17" s="49">
        <v>0</v>
      </c>
      <c r="G17" s="50">
        <v>1</v>
      </c>
      <c r="H17" s="49">
        <v>1</v>
      </c>
      <c r="I17" s="50">
        <v>1</v>
      </c>
      <c r="J17" s="49">
        <v>0</v>
      </c>
      <c r="K17" s="50">
        <v>0</v>
      </c>
      <c r="L17" s="49">
        <v>0</v>
      </c>
      <c r="M17" s="52">
        <v>0</v>
      </c>
      <c r="N17" s="49">
        <v>0</v>
      </c>
      <c r="O17" s="50">
        <v>0</v>
      </c>
      <c r="P17" s="49">
        <f t="shared" si="1"/>
        <v>1</v>
      </c>
      <c r="Q17" s="50">
        <f t="shared" si="1"/>
        <v>2</v>
      </c>
      <c r="R17" s="51">
        <f>Q17+P17</f>
        <v>3</v>
      </c>
    </row>
    <row r="18" spans="1:18" ht="12" customHeight="1">
      <c r="A18" s="16" t="s">
        <v>44</v>
      </c>
      <c r="B18" s="49">
        <v>0</v>
      </c>
      <c r="C18" s="50">
        <v>0</v>
      </c>
      <c r="D18" s="49">
        <v>0</v>
      </c>
      <c r="E18" s="50">
        <v>0</v>
      </c>
      <c r="F18" s="49">
        <v>0</v>
      </c>
      <c r="G18" s="50">
        <v>0</v>
      </c>
      <c r="H18" s="49">
        <v>0</v>
      </c>
      <c r="I18" s="50">
        <v>0</v>
      </c>
      <c r="J18" s="49">
        <v>0</v>
      </c>
      <c r="K18" s="50">
        <v>0</v>
      </c>
      <c r="L18" s="49">
        <v>1</v>
      </c>
      <c r="M18" s="52">
        <v>1</v>
      </c>
      <c r="N18" s="49">
        <v>0</v>
      </c>
      <c r="O18" s="50">
        <v>0</v>
      </c>
      <c r="P18" s="49">
        <f t="shared" si="1"/>
        <v>1</v>
      </c>
      <c r="Q18" s="50">
        <f t="shared" si="1"/>
        <v>1</v>
      </c>
      <c r="R18" s="51">
        <f>Q18+P18</f>
        <v>2</v>
      </c>
    </row>
    <row r="19" spans="1:18" ht="12" customHeight="1">
      <c r="A19" s="16" t="s">
        <v>45</v>
      </c>
      <c r="B19" s="49">
        <v>0</v>
      </c>
      <c r="C19" s="50">
        <v>0</v>
      </c>
      <c r="D19" s="49">
        <v>1</v>
      </c>
      <c r="E19" s="50">
        <v>0</v>
      </c>
      <c r="F19" s="49">
        <v>0</v>
      </c>
      <c r="G19" s="50">
        <v>0</v>
      </c>
      <c r="H19" s="49">
        <v>0</v>
      </c>
      <c r="I19" s="50">
        <v>1</v>
      </c>
      <c r="J19" s="49">
        <v>0</v>
      </c>
      <c r="K19" s="50">
        <v>0</v>
      </c>
      <c r="L19" s="49">
        <v>2</v>
      </c>
      <c r="M19" s="52">
        <v>0</v>
      </c>
      <c r="N19" s="49">
        <v>0</v>
      </c>
      <c r="O19" s="50">
        <v>0</v>
      </c>
      <c r="P19" s="49">
        <f t="shared" si="1"/>
        <v>3</v>
      </c>
      <c r="Q19" s="50">
        <f t="shared" si="1"/>
        <v>1</v>
      </c>
      <c r="R19" s="51">
        <f>Q19+P19</f>
        <v>4</v>
      </c>
    </row>
    <row r="20" spans="1:18" ht="12" customHeight="1">
      <c r="A20" s="16" t="s">
        <v>50</v>
      </c>
      <c r="B20" s="49">
        <v>2</v>
      </c>
      <c r="C20" s="50">
        <v>0</v>
      </c>
      <c r="D20" s="49">
        <v>0</v>
      </c>
      <c r="E20" s="50">
        <v>1</v>
      </c>
      <c r="F20" s="49">
        <v>0</v>
      </c>
      <c r="G20" s="50">
        <v>0</v>
      </c>
      <c r="H20" s="49">
        <v>0</v>
      </c>
      <c r="I20" s="50">
        <v>0</v>
      </c>
      <c r="J20" s="49">
        <v>0</v>
      </c>
      <c r="K20" s="50">
        <v>0</v>
      </c>
      <c r="L20" s="49">
        <v>1</v>
      </c>
      <c r="M20" s="52">
        <v>0</v>
      </c>
      <c r="N20" s="49">
        <v>0</v>
      </c>
      <c r="O20" s="50">
        <v>0</v>
      </c>
      <c r="P20" s="49">
        <f t="shared" si="1"/>
        <v>3</v>
      </c>
      <c r="Q20" s="50">
        <f t="shared" si="1"/>
        <v>1</v>
      </c>
      <c r="R20" s="51">
        <f>Q20+P20</f>
        <v>4</v>
      </c>
    </row>
    <row r="21" spans="2:18" ht="12" customHeight="1">
      <c r="B21" s="10"/>
      <c r="C21" s="11"/>
      <c r="D21" s="10"/>
      <c r="E21" s="11"/>
      <c r="F21" s="10"/>
      <c r="G21" s="11"/>
      <c r="H21" s="10"/>
      <c r="I21" s="11"/>
      <c r="J21" s="10"/>
      <c r="K21" s="11"/>
      <c r="L21" s="10"/>
      <c r="M21" s="20"/>
      <c r="N21" s="10"/>
      <c r="O21" s="11"/>
      <c r="P21" s="10"/>
      <c r="Q21" s="11"/>
      <c r="R21" s="12"/>
    </row>
    <row r="22" spans="2:18" ht="12" customHeight="1">
      <c r="B22" s="17"/>
      <c r="C22" s="17"/>
      <c r="D22" s="17"/>
      <c r="E22" s="17"/>
      <c r="F22" s="17"/>
      <c r="G22" s="17"/>
      <c r="H22" s="17"/>
      <c r="I22" s="17"/>
      <c r="J22" s="17"/>
      <c r="K22" s="17"/>
      <c r="L22" s="17"/>
      <c r="M22" s="17"/>
      <c r="N22" s="17"/>
      <c r="O22" s="17"/>
      <c r="P22" s="17"/>
      <c r="Q22" s="17"/>
      <c r="R22" s="17"/>
    </row>
    <row r="23" ht="12" customHeight="1">
      <c r="A23" s="6" t="s">
        <v>10</v>
      </c>
    </row>
    <row r="24" spans="1:18" s="32" customFormat="1" ht="12" customHeight="1">
      <c r="A24" s="33" t="s">
        <v>11</v>
      </c>
      <c r="B24" s="47" t="s">
        <v>0</v>
      </c>
      <c r="C24" s="48"/>
      <c r="D24" s="47" t="s">
        <v>1</v>
      </c>
      <c r="E24" s="48"/>
      <c r="F24" s="47" t="s">
        <v>2</v>
      </c>
      <c r="G24" s="48"/>
      <c r="H24" s="47" t="s">
        <v>3</v>
      </c>
      <c r="I24" s="48"/>
      <c r="J24" s="47" t="s">
        <v>4</v>
      </c>
      <c r="K24" s="48"/>
      <c r="L24" s="117" t="s">
        <v>5</v>
      </c>
      <c r="M24" s="119"/>
      <c r="N24" s="117" t="s">
        <v>37</v>
      </c>
      <c r="O24" s="119"/>
      <c r="P24" s="47" t="s">
        <v>6</v>
      </c>
      <c r="Q24" s="48"/>
      <c r="R24" s="37" t="s">
        <v>7</v>
      </c>
    </row>
    <row r="25" spans="1:18" s="32" customFormat="1" ht="12" customHeight="1">
      <c r="A25" s="33" t="s">
        <v>12</v>
      </c>
      <c r="B25" s="42" t="s">
        <v>8</v>
      </c>
      <c r="C25" s="43" t="s">
        <v>9</v>
      </c>
      <c r="D25" s="42" t="s">
        <v>8</v>
      </c>
      <c r="E25" s="43" t="s">
        <v>9</v>
      </c>
      <c r="F25" s="42" t="s">
        <v>8</v>
      </c>
      <c r="G25" s="43" t="s">
        <v>9</v>
      </c>
      <c r="H25" s="42" t="s">
        <v>8</v>
      </c>
      <c r="I25" s="43" t="s">
        <v>9</v>
      </c>
      <c r="J25" s="42" t="s">
        <v>8</v>
      </c>
      <c r="K25" s="43" t="s">
        <v>9</v>
      </c>
      <c r="L25" s="42" t="s">
        <v>8</v>
      </c>
      <c r="M25" s="43" t="s">
        <v>9</v>
      </c>
      <c r="N25" s="42" t="s">
        <v>8</v>
      </c>
      <c r="O25" s="43" t="s">
        <v>9</v>
      </c>
      <c r="P25" s="42" t="s">
        <v>8</v>
      </c>
      <c r="Q25" s="43" t="s">
        <v>9</v>
      </c>
      <c r="R25" s="44" t="s">
        <v>6</v>
      </c>
    </row>
    <row r="26" spans="1:18" ht="12" customHeight="1">
      <c r="A26" s="6"/>
      <c r="B26" s="13"/>
      <c r="C26" s="14"/>
      <c r="D26" s="13"/>
      <c r="E26" s="14"/>
      <c r="F26" s="13"/>
      <c r="G26" s="14"/>
      <c r="H26" s="13"/>
      <c r="I26" s="14"/>
      <c r="J26" s="13"/>
      <c r="K26" s="14"/>
      <c r="L26" s="13"/>
      <c r="M26" s="14"/>
      <c r="N26" s="81"/>
      <c r="O26" s="81"/>
      <c r="P26" s="13"/>
      <c r="Q26" s="14"/>
      <c r="R26" s="15"/>
    </row>
    <row r="27" spans="1:18" s="17" customFormat="1" ht="12" customHeight="1">
      <c r="A27" s="16" t="s">
        <v>39</v>
      </c>
      <c r="B27" s="49">
        <v>39</v>
      </c>
      <c r="C27" s="52">
        <v>26</v>
      </c>
      <c r="D27" s="49">
        <v>8</v>
      </c>
      <c r="E27" s="52">
        <v>6</v>
      </c>
      <c r="F27" s="49">
        <v>2</v>
      </c>
      <c r="G27" s="52">
        <v>0</v>
      </c>
      <c r="H27" s="49">
        <v>1</v>
      </c>
      <c r="I27" s="52">
        <v>3</v>
      </c>
      <c r="J27" s="49">
        <v>0</v>
      </c>
      <c r="K27" s="52">
        <v>1</v>
      </c>
      <c r="L27" s="49">
        <v>3</v>
      </c>
      <c r="M27" s="52">
        <v>0</v>
      </c>
      <c r="N27" s="49">
        <v>0</v>
      </c>
      <c r="O27" s="50">
        <v>0</v>
      </c>
      <c r="P27" s="49">
        <f aca="true" t="shared" si="2" ref="P27:Q29">L27+J27+H27+F27+D27+B27</f>
        <v>53</v>
      </c>
      <c r="Q27" s="52">
        <f t="shared" si="2"/>
        <v>36</v>
      </c>
      <c r="R27" s="51">
        <f>Q27+P27</f>
        <v>89</v>
      </c>
    </row>
    <row r="28" spans="1:18" s="17" customFormat="1" ht="12" customHeight="1">
      <c r="A28" s="16" t="s">
        <v>42</v>
      </c>
      <c r="B28" s="49">
        <v>51</v>
      </c>
      <c r="C28" s="52">
        <v>25</v>
      </c>
      <c r="D28" s="49">
        <v>9</v>
      </c>
      <c r="E28" s="52">
        <v>6</v>
      </c>
      <c r="F28" s="49">
        <v>2</v>
      </c>
      <c r="G28" s="52">
        <v>0</v>
      </c>
      <c r="H28" s="49">
        <v>1</v>
      </c>
      <c r="I28" s="52">
        <v>3</v>
      </c>
      <c r="J28" s="49">
        <v>0</v>
      </c>
      <c r="K28" s="52">
        <v>1</v>
      </c>
      <c r="L28" s="49">
        <v>0</v>
      </c>
      <c r="M28" s="52">
        <v>0</v>
      </c>
      <c r="N28" s="49">
        <v>0</v>
      </c>
      <c r="O28" s="50">
        <v>0</v>
      </c>
      <c r="P28" s="49">
        <f t="shared" si="2"/>
        <v>63</v>
      </c>
      <c r="Q28" s="52">
        <f t="shared" si="2"/>
        <v>35</v>
      </c>
      <c r="R28" s="51">
        <f>Q28+P28</f>
        <v>98</v>
      </c>
    </row>
    <row r="29" spans="1:18" s="17" customFormat="1" ht="12" customHeight="1">
      <c r="A29" s="16" t="s">
        <v>44</v>
      </c>
      <c r="B29" s="49">
        <v>42</v>
      </c>
      <c r="C29" s="52">
        <v>24</v>
      </c>
      <c r="D29" s="49">
        <v>9</v>
      </c>
      <c r="E29" s="52">
        <v>11</v>
      </c>
      <c r="F29" s="49">
        <v>2</v>
      </c>
      <c r="G29" s="52">
        <v>0</v>
      </c>
      <c r="H29" s="49">
        <v>2</v>
      </c>
      <c r="I29" s="52">
        <v>1</v>
      </c>
      <c r="J29" s="49">
        <v>0</v>
      </c>
      <c r="K29" s="52">
        <v>2</v>
      </c>
      <c r="L29" s="49">
        <v>1</v>
      </c>
      <c r="M29" s="52">
        <v>1</v>
      </c>
      <c r="N29" s="49">
        <v>0</v>
      </c>
      <c r="O29" s="50">
        <v>0</v>
      </c>
      <c r="P29" s="49">
        <f t="shared" si="2"/>
        <v>56</v>
      </c>
      <c r="Q29" s="52">
        <f t="shared" si="2"/>
        <v>39</v>
      </c>
      <c r="R29" s="51">
        <f>Q29+P29</f>
        <v>95</v>
      </c>
    </row>
    <row r="30" spans="1:18" s="17" customFormat="1" ht="12" customHeight="1">
      <c r="A30" s="16" t="s">
        <v>45</v>
      </c>
      <c r="B30" s="49">
        <v>38</v>
      </c>
      <c r="C30" s="52">
        <v>23</v>
      </c>
      <c r="D30" s="49">
        <v>8</v>
      </c>
      <c r="E30" s="52">
        <v>9</v>
      </c>
      <c r="F30" s="49">
        <v>2</v>
      </c>
      <c r="G30" s="52">
        <v>0</v>
      </c>
      <c r="H30" s="49">
        <v>1</v>
      </c>
      <c r="I30" s="52">
        <v>5</v>
      </c>
      <c r="J30" s="49">
        <v>1</v>
      </c>
      <c r="K30" s="52">
        <v>2</v>
      </c>
      <c r="L30" s="49">
        <v>1</v>
      </c>
      <c r="M30" s="52">
        <v>2</v>
      </c>
      <c r="N30" s="49">
        <v>0</v>
      </c>
      <c r="O30" s="50">
        <v>1</v>
      </c>
      <c r="P30" s="49">
        <f>L30+J30+H30+F30+D30+B30+N30</f>
        <v>51</v>
      </c>
      <c r="Q30" s="52">
        <f>M30+K30+I30+G30+E30+C30+O30</f>
        <v>42</v>
      </c>
      <c r="R30" s="51">
        <f>Q30+P30</f>
        <v>93</v>
      </c>
    </row>
    <row r="31" spans="1:18" s="17" customFormat="1" ht="12" customHeight="1">
      <c r="A31" s="16" t="s">
        <v>50</v>
      </c>
      <c r="B31" s="49">
        <v>39</v>
      </c>
      <c r="C31" s="52">
        <v>31</v>
      </c>
      <c r="D31" s="49">
        <v>7</v>
      </c>
      <c r="E31" s="52">
        <v>9</v>
      </c>
      <c r="F31" s="49">
        <v>2</v>
      </c>
      <c r="G31" s="52">
        <v>0</v>
      </c>
      <c r="H31" s="49">
        <v>2</v>
      </c>
      <c r="I31" s="52">
        <v>2</v>
      </c>
      <c r="J31" s="49">
        <v>1</v>
      </c>
      <c r="K31" s="52">
        <v>2</v>
      </c>
      <c r="L31" s="49">
        <v>5</v>
      </c>
      <c r="M31" s="52">
        <v>1</v>
      </c>
      <c r="N31" s="49">
        <v>2</v>
      </c>
      <c r="O31" s="50">
        <v>1</v>
      </c>
      <c r="P31" s="49">
        <f>L31+J31+H31+F31+D31+B31+N31</f>
        <v>58</v>
      </c>
      <c r="Q31" s="52">
        <f>M31+K31+I31+G31+E31+C31+O31</f>
        <v>46</v>
      </c>
      <c r="R31" s="51">
        <f>Q31+P31</f>
        <v>104</v>
      </c>
    </row>
    <row r="32" spans="1:18" ht="12" customHeight="1">
      <c r="A32" s="6"/>
      <c r="B32" s="10"/>
      <c r="C32" s="20"/>
      <c r="D32" s="10"/>
      <c r="E32" s="20"/>
      <c r="F32" s="10"/>
      <c r="G32" s="20"/>
      <c r="H32" s="10"/>
      <c r="I32" s="20"/>
      <c r="J32" s="10"/>
      <c r="K32" s="20"/>
      <c r="L32" s="10"/>
      <c r="M32" s="20"/>
      <c r="N32" s="10"/>
      <c r="O32" s="11"/>
      <c r="P32" s="10"/>
      <c r="Q32" s="20"/>
      <c r="R32" s="12"/>
    </row>
    <row r="34" ht="12" customHeight="1">
      <c r="A34" s="6" t="s">
        <v>13</v>
      </c>
    </row>
    <row r="35" spans="1:18" s="32" customFormat="1" ht="12" customHeight="1">
      <c r="A35" s="33" t="s">
        <v>11</v>
      </c>
      <c r="B35" s="47" t="s">
        <v>0</v>
      </c>
      <c r="C35" s="48"/>
      <c r="D35" s="47" t="s">
        <v>1</v>
      </c>
      <c r="E35" s="48"/>
      <c r="F35" s="47" t="s">
        <v>2</v>
      </c>
      <c r="G35" s="48"/>
      <c r="H35" s="47" t="s">
        <v>3</v>
      </c>
      <c r="I35" s="48"/>
      <c r="J35" s="47" t="s">
        <v>4</v>
      </c>
      <c r="K35" s="48"/>
      <c r="L35" s="117" t="s">
        <v>5</v>
      </c>
      <c r="M35" s="119"/>
      <c r="N35" s="117" t="s">
        <v>37</v>
      </c>
      <c r="O35" s="119"/>
      <c r="P35" s="47" t="s">
        <v>6</v>
      </c>
      <c r="Q35" s="48"/>
      <c r="R35" s="37" t="s">
        <v>7</v>
      </c>
    </row>
    <row r="36" spans="1:18" s="32" customFormat="1" ht="12" customHeight="1">
      <c r="A36" s="33" t="s">
        <v>12</v>
      </c>
      <c r="B36" s="42" t="s">
        <v>8</v>
      </c>
      <c r="C36" s="43" t="s">
        <v>9</v>
      </c>
      <c r="D36" s="42" t="s">
        <v>8</v>
      </c>
      <c r="E36" s="43" t="s">
        <v>9</v>
      </c>
      <c r="F36" s="42" t="s">
        <v>8</v>
      </c>
      <c r="G36" s="43" t="s">
        <v>9</v>
      </c>
      <c r="H36" s="42" t="s">
        <v>8</v>
      </c>
      <c r="I36" s="43" t="s">
        <v>9</v>
      </c>
      <c r="J36" s="42" t="s">
        <v>8</v>
      </c>
      <c r="K36" s="43" t="s">
        <v>9</v>
      </c>
      <c r="L36" s="42" t="s">
        <v>8</v>
      </c>
      <c r="M36" s="43" t="s">
        <v>9</v>
      </c>
      <c r="N36" s="42" t="s">
        <v>8</v>
      </c>
      <c r="O36" s="43" t="s">
        <v>9</v>
      </c>
      <c r="P36" s="42" t="s">
        <v>8</v>
      </c>
      <c r="Q36" s="43" t="s">
        <v>9</v>
      </c>
      <c r="R36" s="44" t="s">
        <v>6</v>
      </c>
    </row>
    <row r="37" spans="1:18" ht="12" customHeight="1">
      <c r="A37" s="6"/>
      <c r="B37" s="13"/>
      <c r="C37" s="14"/>
      <c r="D37" s="13"/>
      <c r="E37" s="14"/>
      <c r="F37" s="13"/>
      <c r="G37" s="14"/>
      <c r="H37" s="13"/>
      <c r="I37" s="14"/>
      <c r="J37" s="13"/>
      <c r="K37" s="14"/>
      <c r="L37" s="13"/>
      <c r="M37" s="14"/>
      <c r="N37" s="81"/>
      <c r="O37" s="81"/>
      <c r="P37" s="13"/>
      <c r="Q37" s="14"/>
      <c r="R37" s="15"/>
    </row>
    <row r="38" spans="1:18" s="17" customFormat="1" ht="12" customHeight="1">
      <c r="A38" s="16" t="s">
        <v>39</v>
      </c>
      <c r="B38" s="49">
        <v>2</v>
      </c>
      <c r="C38" s="52">
        <v>1</v>
      </c>
      <c r="D38" s="49">
        <v>0</v>
      </c>
      <c r="E38" s="52">
        <v>1</v>
      </c>
      <c r="F38" s="49">
        <v>0</v>
      </c>
      <c r="G38" s="52">
        <v>1</v>
      </c>
      <c r="H38" s="49">
        <v>1</v>
      </c>
      <c r="I38" s="52">
        <v>2</v>
      </c>
      <c r="J38" s="49">
        <v>1</v>
      </c>
      <c r="K38" s="52">
        <v>0</v>
      </c>
      <c r="L38" s="49">
        <v>5</v>
      </c>
      <c r="M38" s="52">
        <v>1</v>
      </c>
      <c r="N38" s="49">
        <v>0</v>
      </c>
      <c r="O38" s="50">
        <v>0</v>
      </c>
      <c r="P38" s="49">
        <f aca="true" t="shared" si="3" ref="P38:Q40">L38+J38+H38+F38+D38+B38</f>
        <v>9</v>
      </c>
      <c r="Q38" s="52">
        <f t="shared" si="3"/>
        <v>6</v>
      </c>
      <c r="R38" s="51">
        <f>Q38+P38</f>
        <v>15</v>
      </c>
    </row>
    <row r="39" spans="1:18" s="17" customFormat="1" ht="12" customHeight="1">
      <c r="A39" s="16" t="s">
        <v>42</v>
      </c>
      <c r="B39" s="49">
        <v>4</v>
      </c>
      <c r="C39" s="52">
        <v>1</v>
      </c>
      <c r="D39" s="49">
        <v>1</v>
      </c>
      <c r="E39" s="52">
        <v>1</v>
      </c>
      <c r="F39" s="49">
        <v>0</v>
      </c>
      <c r="G39" s="52">
        <v>0</v>
      </c>
      <c r="H39" s="49">
        <v>0</v>
      </c>
      <c r="I39" s="52">
        <v>2</v>
      </c>
      <c r="J39" s="49">
        <v>1</v>
      </c>
      <c r="K39" s="52">
        <v>0</v>
      </c>
      <c r="L39" s="49">
        <v>3</v>
      </c>
      <c r="M39" s="52">
        <v>1</v>
      </c>
      <c r="N39" s="49">
        <v>0</v>
      </c>
      <c r="O39" s="50">
        <v>0</v>
      </c>
      <c r="P39" s="49">
        <f t="shared" si="3"/>
        <v>9</v>
      </c>
      <c r="Q39" s="52">
        <f t="shared" si="3"/>
        <v>5</v>
      </c>
      <c r="R39" s="51">
        <f>Q39+P39</f>
        <v>14</v>
      </c>
    </row>
    <row r="40" spans="1:18" s="17" customFormat="1" ht="12" customHeight="1">
      <c r="A40" s="16" t="s">
        <v>44</v>
      </c>
      <c r="B40" s="49">
        <v>5</v>
      </c>
      <c r="C40" s="52">
        <v>1</v>
      </c>
      <c r="D40" s="49">
        <v>1</v>
      </c>
      <c r="E40" s="52">
        <v>1</v>
      </c>
      <c r="F40" s="49">
        <v>0</v>
      </c>
      <c r="G40" s="52">
        <v>0</v>
      </c>
      <c r="H40" s="49">
        <v>0</v>
      </c>
      <c r="I40" s="52">
        <v>1</v>
      </c>
      <c r="J40" s="49">
        <v>1</v>
      </c>
      <c r="K40" s="52">
        <v>0</v>
      </c>
      <c r="L40" s="49">
        <v>2</v>
      </c>
      <c r="M40" s="52">
        <v>1</v>
      </c>
      <c r="N40" s="49">
        <v>0</v>
      </c>
      <c r="O40" s="50">
        <v>0</v>
      </c>
      <c r="P40" s="49">
        <f t="shared" si="3"/>
        <v>9</v>
      </c>
      <c r="Q40" s="52">
        <f t="shared" si="3"/>
        <v>4</v>
      </c>
      <c r="R40" s="51">
        <f>Q40+P40</f>
        <v>13</v>
      </c>
    </row>
    <row r="41" spans="1:18" s="17" customFormat="1" ht="12" customHeight="1">
      <c r="A41" s="16" t="s">
        <v>45</v>
      </c>
      <c r="B41" s="49">
        <v>6</v>
      </c>
      <c r="C41" s="52">
        <v>1</v>
      </c>
      <c r="D41" s="49">
        <v>2</v>
      </c>
      <c r="E41" s="52">
        <v>0</v>
      </c>
      <c r="F41" s="49">
        <v>0</v>
      </c>
      <c r="G41" s="52">
        <v>0</v>
      </c>
      <c r="H41" s="49">
        <v>1</v>
      </c>
      <c r="I41" s="52">
        <v>1</v>
      </c>
      <c r="J41" s="49">
        <v>0</v>
      </c>
      <c r="K41" s="52">
        <v>0</v>
      </c>
      <c r="L41" s="49">
        <v>2</v>
      </c>
      <c r="M41" s="52">
        <v>0</v>
      </c>
      <c r="N41" s="49">
        <v>0</v>
      </c>
      <c r="O41" s="50">
        <v>1</v>
      </c>
      <c r="P41" s="49">
        <f>L41+J41+H41+F41+D41+B41+N41</f>
        <v>11</v>
      </c>
      <c r="Q41" s="52">
        <f>M41+K41+I41+G41+E41+C41+O41</f>
        <v>3</v>
      </c>
      <c r="R41" s="51">
        <f>Q41+P41</f>
        <v>14</v>
      </c>
    </row>
    <row r="42" spans="1:18" s="17" customFormat="1" ht="12" customHeight="1">
      <c r="A42" s="16" t="s">
        <v>50</v>
      </c>
      <c r="B42" s="49">
        <v>6</v>
      </c>
      <c r="C42" s="52">
        <v>1</v>
      </c>
      <c r="D42" s="49">
        <v>0</v>
      </c>
      <c r="E42" s="52">
        <v>0</v>
      </c>
      <c r="F42" s="49">
        <v>0</v>
      </c>
      <c r="G42" s="52">
        <v>0</v>
      </c>
      <c r="H42" s="49">
        <v>0</v>
      </c>
      <c r="I42" s="52">
        <v>0</v>
      </c>
      <c r="J42" s="49">
        <v>0</v>
      </c>
      <c r="K42" s="52">
        <v>0</v>
      </c>
      <c r="L42" s="49">
        <v>2</v>
      </c>
      <c r="M42" s="52">
        <v>0</v>
      </c>
      <c r="N42" s="49">
        <v>0</v>
      </c>
      <c r="O42" s="50">
        <v>0</v>
      </c>
      <c r="P42" s="49">
        <f>L42+J42+H42+F42+D42+B42+N42</f>
        <v>8</v>
      </c>
      <c r="Q42" s="52">
        <f>M42+K42+I42+G42+E42+C42+O42</f>
        <v>1</v>
      </c>
      <c r="R42" s="51">
        <f>Q42+P42</f>
        <v>9</v>
      </c>
    </row>
    <row r="43" spans="2:18" ht="12" customHeight="1">
      <c r="B43" s="10"/>
      <c r="C43" s="20"/>
      <c r="D43" s="10"/>
      <c r="E43" s="20"/>
      <c r="F43" s="10"/>
      <c r="G43" s="20"/>
      <c r="H43" s="10"/>
      <c r="I43" s="20"/>
      <c r="J43" s="10"/>
      <c r="K43" s="20"/>
      <c r="L43" s="10"/>
      <c r="M43" s="20"/>
      <c r="N43" s="10"/>
      <c r="O43" s="11"/>
      <c r="P43" s="10"/>
      <c r="Q43" s="20"/>
      <c r="R43" s="12"/>
    </row>
    <row r="45" ht="12" customHeight="1">
      <c r="A45" s="32"/>
    </row>
    <row r="46" spans="1:2" ht="12" customHeight="1">
      <c r="A46" s="28"/>
      <c r="B46" s="32"/>
    </row>
    <row r="47" ht="12" customHeight="1">
      <c r="A47" s="76"/>
    </row>
    <row r="83" spans="1:18" s="17" customFormat="1" ht="12" customHeight="1">
      <c r="A83" s="2"/>
      <c r="B83" s="2"/>
      <c r="C83" s="2"/>
      <c r="D83" s="2"/>
      <c r="E83" s="2"/>
      <c r="F83" s="2"/>
      <c r="G83" s="2"/>
      <c r="H83" s="2"/>
      <c r="I83" s="2"/>
      <c r="J83" s="2"/>
      <c r="K83" s="2"/>
      <c r="L83" s="2"/>
      <c r="M83" s="2"/>
      <c r="N83" s="2"/>
      <c r="O83" s="2"/>
      <c r="P83" s="2"/>
      <c r="Q83" s="2"/>
      <c r="R83" s="2"/>
    </row>
    <row r="93" spans="1:18" s="17" customFormat="1" ht="12" customHeight="1">
      <c r="A93" s="2"/>
      <c r="B93" s="2"/>
      <c r="C93" s="2"/>
      <c r="D93" s="2"/>
      <c r="E93" s="2"/>
      <c r="F93" s="2"/>
      <c r="G93" s="2"/>
      <c r="H93" s="2"/>
      <c r="I93" s="2"/>
      <c r="J93" s="2"/>
      <c r="K93" s="2"/>
      <c r="L93" s="2"/>
      <c r="M93" s="2"/>
      <c r="N93" s="2"/>
      <c r="O93" s="2"/>
      <c r="P93" s="2"/>
      <c r="Q93" s="2"/>
      <c r="R93" s="2"/>
    </row>
    <row r="145" spans="1:18" s="17" customFormat="1" ht="12" customHeight="1">
      <c r="A145" s="2"/>
      <c r="B145" s="2"/>
      <c r="C145" s="2"/>
      <c r="D145" s="2"/>
      <c r="E145" s="2"/>
      <c r="F145" s="2"/>
      <c r="G145" s="2"/>
      <c r="H145" s="2"/>
      <c r="I145" s="2"/>
      <c r="J145" s="2"/>
      <c r="K145" s="2"/>
      <c r="L145" s="2"/>
      <c r="M145" s="2"/>
      <c r="N145" s="2"/>
      <c r="O145" s="2"/>
      <c r="P145" s="2"/>
      <c r="Q145" s="2"/>
      <c r="R145" s="2"/>
    </row>
    <row r="185" spans="1:18" s="17" customFormat="1" ht="12" customHeight="1">
      <c r="A185" s="2"/>
      <c r="B185" s="2"/>
      <c r="C185" s="2"/>
      <c r="D185" s="2"/>
      <c r="E185" s="2"/>
      <c r="F185" s="2"/>
      <c r="G185" s="2"/>
      <c r="H185" s="2"/>
      <c r="I185" s="2"/>
      <c r="J185" s="2"/>
      <c r="K185" s="2"/>
      <c r="L185" s="2"/>
      <c r="M185" s="2"/>
      <c r="N185" s="2"/>
      <c r="O185" s="2"/>
      <c r="P185" s="2"/>
      <c r="Q185" s="2"/>
      <c r="R185" s="2"/>
    </row>
    <row r="195" spans="1:18" s="17" customFormat="1" ht="12" customHeight="1">
      <c r="A195" s="2"/>
      <c r="B195" s="2"/>
      <c r="C195" s="2"/>
      <c r="D195" s="2"/>
      <c r="E195" s="2"/>
      <c r="F195" s="2"/>
      <c r="G195" s="2"/>
      <c r="H195" s="2"/>
      <c r="I195" s="2"/>
      <c r="J195" s="2"/>
      <c r="K195" s="2"/>
      <c r="L195" s="2"/>
      <c r="M195" s="2"/>
      <c r="N195" s="2"/>
      <c r="O195" s="2"/>
      <c r="P195" s="2"/>
      <c r="Q195" s="2"/>
      <c r="R195" s="2"/>
    </row>
    <row r="235" spans="1:18" s="17" customFormat="1" ht="12" customHeight="1">
      <c r="A235" s="2"/>
      <c r="B235" s="2"/>
      <c r="C235" s="2"/>
      <c r="D235" s="2"/>
      <c r="E235" s="2"/>
      <c r="F235" s="2"/>
      <c r="G235" s="2"/>
      <c r="H235" s="2"/>
      <c r="I235" s="2"/>
      <c r="J235" s="2"/>
      <c r="K235" s="2"/>
      <c r="L235" s="2"/>
      <c r="M235" s="2"/>
      <c r="N235" s="2"/>
      <c r="O235" s="2"/>
      <c r="P235" s="2"/>
      <c r="Q235" s="2"/>
      <c r="R235" s="2"/>
    </row>
    <row r="245" spans="1:18" s="17" customFormat="1" ht="12" customHeight="1">
      <c r="A245" s="2"/>
      <c r="B245" s="2"/>
      <c r="C245" s="2"/>
      <c r="D245" s="2"/>
      <c r="E245" s="2"/>
      <c r="F245" s="2"/>
      <c r="G245" s="2"/>
      <c r="H245" s="2"/>
      <c r="I245" s="2"/>
      <c r="J245" s="2"/>
      <c r="K245" s="2"/>
      <c r="L245" s="2"/>
      <c r="M245" s="2"/>
      <c r="N245" s="2"/>
      <c r="O245" s="2"/>
      <c r="P245" s="2"/>
      <c r="Q245" s="2"/>
      <c r="R245" s="2"/>
    </row>
    <row r="287" spans="1:18" s="17" customFormat="1" ht="12" customHeight="1">
      <c r="A287" s="2"/>
      <c r="B287" s="2"/>
      <c r="C287" s="2"/>
      <c r="D287" s="2"/>
      <c r="E287" s="2"/>
      <c r="F287" s="2"/>
      <c r="G287" s="2"/>
      <c r="H287" s="2"/>
      <c r="I287" s="2"/>
      <c r="J287" s="2"/>
      <c r="K287" s="2"/>
      <c r="L287" s="2"/>
      <c r="M287" s="2"/>
      <c r="N287" s="2"/>
      <c r="O287" s="2"/>
      <c r="P287" s="2"/>
      <c r="Q287" s="2"/>
      <c r="R287" s="2"/>
    </row>
    <row r="329" spans="1:18" s="17" customFormat="1" ht="12" customHeight="1">
      <c r="A329" s="2"/>
      <c r="B329" s="2"/>
      <c r="C329" s="2"/>
      <c r="D329" s="2"/>
      <c r="E329" s="2"/>
      <c r="F329" s="2"/>
      <c r="G329" s="2"/>
      <c r="H329" s="2"/>
      <c r="I329" s="2"/>
      <c r="J329" s="2"/>
      <c r="K329" s="2"/>
      <c r="L329" s="2"/>
      <c r="M329" s="2"/>
      <c r="N329" s="2"/>
      <c r="O329" s="2"/>
      <c r="P329" s="2"/>
      <c r="Q329" s="2"/>
      <c r="R329" s="2"/>
    </row>
    <row r="339" spans="1:18" s="17" customFormat="1" ht="12" customHeight="1">
      <c r="A339" s="2"/>
      <c r="B339" s="2"/>
      <c r="C339" s="2"/>
      <c r="D339" s="2"/>
      <c r="E339" s="2"/>
      <c r="F339" s="2"/>
      <c r="G339" s="2"/>
      <c r="H339" s="2"/>
      <c r="I339" s="2"/>
      <c r="J339" s="2"/>
      <c r="K339" s="2"/>
      <c r="L339" s="2"/>
      <c r="M339" s="2"/>
      <c r="N339" s="2"/>
      <c r="O339" s="2"/>
      <c r="P339" s="2"/>
      <c r="Q339" s="2"/>
      <c r="R339" s="2"/>
    </row>
    <row r="352" spans="1:18" s="17" customFormat="1" ht="12" customHeight="1">
      <c r="A352" s="2"/>
      <c r="B352" s="2"/>
      <c r="C352" s="2"/>
      <c r="D352" s="2"/>
      <c r="E352" s="2"/>
      <c r="F352" s="2"/>
      <c r="G352" s="2"/>
      <c r="H352" s="2"/>
      <c r="I352" s="2"/>
      <c r="J352" s="2"/>
      <c r="K352" s="2"/>
      <c r="L352" s="2"/>
      <c r="M352" s="2"/>
      <c r="N352" s="2"/>
      <c r="O352" s="2"/>
      <c r="P352" s="2"/>
      <c r="Q352" s="2"/>
      <c r="R352" s="2"/>
    </row>
    <row r="382" spans="1:18" s="17" customFormat="1" ht="12" customHeight="1">
      <c r="A382" s="2"/>
      <c r="B382" s="2"/>
      <c r="C382" s="2"/>
      <c r="D382" s="2"/>
      <c r="E382" s="2"/>
      <c r="F382" s="2"/>
      <c r="G382" s="2"/>
      <c r="H382" s="2"/>
      <c r="I382" s="2"/>
      <c r="J382" s="2"/>
      <c r="K382" s="2"/>
      <c r="L382" s="2"/>
      <c r="M382" s="2"/>
      <c r="N382" s="2"/>
      <c r="O382" s="2"/>
      <c r="P382" s="2"/>
      <c r="Q382" s="2"/>
      <c r="R382" s="2"/>
    </row>
    <row r="392" spans="1:18" s="17" customFormat="1" ht="12" customHeight="1">
      <c r="A392" s="2"/>
      <c r="B392" s="2"/>
      <c r="C392" s="2"/>
      <c r="D392" s="2"/>
      <c r="E392" s="2"/>
      <c r="F392" s="2"/>
      <c r="G392" s="2"/>
      <c r="H392" s="2"/>
      <c r="I392" s="2"/>
      <c r="J392" s="2"/>
      <c r="K392" s="2"/>
      <c r="L392" s="2"/>
      <c r="M392" s="2"/>
      <c r="N392" s="2"/>
      <c r="O392" s="2"/>
      <c r="P392" s="2"/>
      <c r="Q392" s="2"/>
      <c r="R392" s="2"/>
    </row>
    <row r="402" spans="1:18" s="17" customFormat="1" ht="12" customHeight="1">
      <c r="A402" s="2"/>
      <c r="B402" s="2"/>
      <c r="C402" s="2"/>
      <c r="D402" s="2"/>
      <c r="E402" s="2"/>
      <c r="F402" s="2"/>
      <c r="G402" s="2"/>
      <c r="H402" s="2"/>
      <c r="I402" s="2"/>
      <c r="J402" s="2"/>
      <c r="K402" s="2"/>
      <c r="L402" s="2"/>
      <c r="M402" s="2"/>
      <c r="N402" s="2"/>
      <c r="O402" s="2"/>
      <c r="P402" s="2"/>
      <c r="Q402" s="2"/>
      <c r="R402" s="2"/>
    </row>
  </sheetData>
  <mergeCells count="8">
    <mergeCell ref="N3:O3"/>
    <mergeCell ref="N13:O13"/>
    <mergeCell ref="N24:O24"/>
    <mergeCell ref="N35:O35"/>
    <mergeCell ref="L13:M13"/>
    <mergeCell ref="L3:M3"/>
    <mergeCell ref="L24:M24"/>
    <mergeCell ref="L35:M35"/>
  </mergeCells>
  <printOptions/>
  <pageMargins left="0.25" right="0.25" top="1" bottom="0.75" header="0.5" footer="0.25"/>
  <pageSetup fitToHeight="1" fitToWidth="1" horizontalDpi="300" verticalDpi="300" orientation="landscape" scale="93" r:id="rId1"/>
  <headerFooter alignWithMargins="0">
    <oddHeader>&amp;CThe University of Alabama in Huntsville
Unit Academic Reports 
</oddHeader>
    <oddFooter xml:space="preserve">&amp;L&amp;8Office of Institutional Research
&amp;D (np)
&amp;F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38"/>
  <sheetViews>
    <sheetView workbookViewId="0" topLeftCell="A1">
      <selection activeCell="A2" sqref="A2"/>
    </sheetView>
  </sheetViews>
  <sheetFormatPr defaultColWidth="9.140625" defaultRowHeight="12.75" customHeight="1"/>
  <cols>
    <col min="1" max="1" width="25.7109375" style="28" customWidth="1"/>
    <col min="2" max="8" width="15.7109375" style="2" customWidth="1"/>
    <col min="9" max="16384" width="9.140625" style="2" customWidth="1"/>
  </cols>
  <sheetData>
    <row r="1" spans="1:8" ht="12.75" customHeight="1">
      <c r="A1" s="64" t="s">
        <v>31</v>
      </c>
      <c r="B1" s="17"/>
      <c r="C1" s="17"/>
      <c r="D1" s="17"/>
      <c r="E1" s="17"/>
      <c r="F1"/>
      <c r="G1"/>
      <c r="H1"/>
    </row>
    <row r="2" spans="1:8" ht="12.75" customHeight="1">
      <c r="A2" s="1"/>
      <c r="B2" s="17"/>
      <c r="C2" s="17"/>
      <c r="D2" s="17"/>
      <c r="E2" s="17"/>
      <c r="F2"/>
      <c r="G2"/>
      <c r="H2"/>
    </row>
    <row r="3" spans="1:7" ht="12.75" customHeight="1">
      <c r="A3" s="6" t="s">
        <v>10</v>
      </c>
      <c r="E3"/>
      <c r="F3"/>
      <c r="G3"/>
    </row>
    <row r="4" spans="1:7" s="28" customFormat="1" ht="12.75" customHeight="1">
      <c r="A4" s="6" t="s">
        <v>11</v>
      </c>
      <c r="B4" s="45" t="s">
        <v>16</v>
      </c>
      <c r="C4" s="45" t="s">
        <v>14</v>
      </c>
      <c r="D4" s="45" t="s">
        <v>15</v>
      </c>
      <c r="E4" s="29"/>
      <c r="F4" s="29"/>
      <c r="G4" s="29"/>
    </row>
    <row r="5" spans="1:7" ht="12.75" customHeight="1">
      <c r="A5" s="29"/>
      <c r="B5" s="9"/>
      <c r="C5" s="9"/>
      <c r="D5" s="9"/>
      <c r="E5"/>
      <c r="F5"/>
      <c r="G5"/>
    </row>
    <row r="6" spans="1:7" s="17" customFormat="1" ht="12.75" customHeight="1">
      <c r="A6" s="16" t="s">
        <v>39</v>
      </c>
      <c r="B6" s="13">
        <v>39</v>
      </c>
      <c r="C6" s="15">
        <f>CHE!R27</f>
        <v>89</v>
      </c>
      <c r="D6" s="15">
        <v>83</v>
      </c>
      <c r="E6" s="27"/>
      <c r="F6" s="27"/>
      <c r="G6" s="27"/>
    </row>
    <row r="7" spans="1:7" s="17" customFormat="1" ht="12.75" customHeight="1">
      <c r="A7" s="16" t="s">
        <v>42</v>
      </c>
      <c r="B7" s="13">
        <v>46</v>
      </c>
      <c r="C7" s="15">
        <f>CHE!R28</f>
        <v>98</v>
      </c>
      <c r="D7" s="15">
        <v>94</v>
      </c>
      <c r="E7" s="27"/>
      <c r="F7" s="27"/>
      <c r="G7" s="27"/>
    </row>
    <row r="8" spans="1:7" s="17" customFormat="1" ht="12.75" customHeight="1">
      <c r="A8" s="16" t="s">
        <v>44</v>
      </c>
      <c r="B8" s="13">
        <v>42</v>
      </c>
      <c r="C8" s="15">
        <f>CHE!R29</f>
        <v>95</v>
      </c>
      <c r="D8" s="15">
        <v>86</v>
      </c>
      <c r="E8" s="27"/>
      <c r="F8" s="27"/>
      <c r="G8" s="27"/>
    </row>
    <row r="9" spans="1:7" s="17" customFormat="1" ht="12.75" customHeight="1">
      <c r="A9" s="16" t="s">
        <v>45</v>
      </c>
      <c r="B9" s="13">
        <v>44</v>
      </c>
      <c r="C9" s="15">
        <f>CHE!R30</f>
        <v>93</v>
      </c>
      <c r="D9" s="15">
        <v>89</v>
      </c>
      <c r="E9" s="27"/>
      <c r="F9" s="27"/>
      <c r="G9" s="27"/>
    </row>
    <row r="10" spans="1:7" s="17" customFormat="1" ht="12.75" customHeight="1">
      <c r="A10" s="16" t="s">
        <v>50</v>
      </c>
      <c r="B10" s="13">
        <v>39</v>
      </c>
      <c r="C10" s="15">
        <f>CHE!R31</f>
        <v>104</v>
      </c>
      <c r="D10" s="15">
        <v>92</v>
      </c>
      <c r="E10" s="27"/>
      <c r="F10" s="27"/>
      <c r="G10" s="27"/>
    </row>
    <row r="11" spans="1:7" ht="12.75" customHeight="1">
      <c r="A11" s="6"/>
      <c r="B11" s="7"/>
      <c r="C11" s="7"/>
      <c r="D11" s="8"/>
      <c r="E11"/>
      <c r="F11"/>
      <c r="G11"/>
    </row>
    <row r="12" ht="12.75" customHeight="1">
      <c r="A12" s="29"/>
    </row>
    <row r="13" spans="1:7" ht="12.75" customHeight="1">
      <c r="A13" s="6" t="s">
        <v>13</v>
      </c>
      <c r="E13"/>
      <c r="F13"/>
      <c r="G13"/>
    </row>
    <row r="14" spans="1:7" s="28" customFormat="1" ht="12.75" customHeight="1">
      <c r="A14" s="6" t="s">
        <v>11</v>
      </c>
      <c r="B14" s="45" t="s">
        <v>16</v>
      </c>
      <c r="C14" s="45" t="s">
        <v>14</v>
      </c>
      <c r="D14" s="45" t="s">
        <v>15</v>
      </c>
      <c r="E14" s="29"/>
      <c r="F14" s="29"/>
      <c r="G14" s="29"/>
    </row>
    <row r="15" spans="1:7" ht="12.75" customHeight="1">
      <c r="A15" s="29"/>
      <c r="B15" s="9"/>
      <c r="C15" s="9"/>
      <c r="D15" s="9"/>
      <c r="E15"/>
      <c r="F15"/>
      <c r="G15"/>
    </row>
    <row r="16" spans="1:7" s="17" customFormat="1" ht="12.75" customHeight="1">
      <c r="A16" s="16" t="s">
        <v>39</v>
      </c>
      <c r="B16" s="13">
        <v>13</v>
      </c>
      <c r="C16" s="15">
        <f>CHE!R38</f>
        <v>15</v>
      </c>
      <c r="D16" s="15">
        <v>16</v>
      </c>
      <c r="E16" s="27"/>
      <c r="F16" s="27"/>
      <c r="G16" s="27"/>
    </row>
    <row r="17" spans="1:7" s="17" customFormat="1" ht="12.75" customHeight="1">
      <c r="A17" s="16" t="s">
        <v>42</v>
      </c>
      <c r="B17" s="13">
        <v>11</v>
      </c>
      <c r="C17" s="15">
        <f>CHE!R39</f>
        <v>14</v>
      </c>
      <c r="D17" s="15">
        <v>13</v>
      </c>
      <c r="E17" s="27"/>
      <c r="F17" s="27"/>
      <c r="G17" s="27"/>
    </row>
    <row r="18" spans="1:7" s="17" customFormat="1" ht="12.75" customHeight="1">
      <c r="A18" s="16" t="s">
        <v>44</v>
      </c>
      <c r="B18" s="13">
        <v>13</v>
      </c>
      <c r="C18" s="15">
        <f>CHE!R40</f>
        <v>13</v>
      </c>
      <c r="D18" s="15">
        <v>13</v>
      </c>
      <c r="E18" s="27"/>
      <c r="F18" s="27"/>
      <c r="G18" s="27"/>
    </row>
    <row r="19" spans="1:7" s="17" customFormat="1" ht="12.75" customHeight="1">
      <c r="A19" s="16" t="s">
        <v>45</v>
      </c>
      <c r="B19" s="13">
        <v>9</v>
      </c>
      <c r="C19" s="15">
        <f>CHE!R41</f>
        <v>14</v>
      </c>
      <c r="D19" s="15">
        <v>11</v>
      </c>
      <c r="E19" s="27"/>
      <c r="F19" s="27"/>
      <c r="G19" s="27"/>
    </row>
    <row r="20" spans="1:7" s="17" customFormat="1" ht="12.75" customHeight="1">
      <c r="A20" s="16" t="s">
        <v>50</v>
      </c>
      <c r="B20" s="13">
        <v>9</v>
      </c>
      <c r="C20" s="15">
        <f>CHE!R42</f>
        <v>9</v>
      </c>
      <c r="D20" s="15">
        <v>11</v>
      </c>
      <c r="E20" s="27"/>
      <c r="F20" s="27"/>
      <c r="G20" s="27"/>
    </row>
    <row r="21" spans="1:7" ht="12.75" customHeight="1">
      <c r="A21" s="6"/>
      <c r="B21" s="7"/>
      <c r="C21" s="7"/>
      <c r="D21" s="8"/>
      <c r="E21"/>
      <c r="F21"/>
      <c r="G21"/>
    </row>
    <row r="22" spans="6:8" ht="12.75" customHeight="1">
      <c r="F22"/>
      <c r="G22"/>
      <c r="H22"/>
    </row>
    <row r="23" spans="1:8" s="32" customFormat="1" ht="12.75" customHeight="1">
      <c r="A23" s="33" t="s">
        <v>40</v>
      </c>
      <c r="B23" s="46" t="s">
        <v>10</v>
      </c>
      <c r="C23" s="46" t="s">
        <v>10</v>
      </c>
      <c r="D23" s="46" t="s">
        <v>6</v>
      </c>
      <c r="E23" s="46" t="s">
        <v>13</v>
      </c>
      <c r="F23" s="46" t="s">
        <v>13</v>
      </c>
      <c r="G23" s="41" t="s">
        <v>6</v>
      </c>
      <c r="H23" s="41" t="s">
        <v>7</v>
      </c>
    </row>
    <row r="24" spans="1:8" s="32" customFormat="1" ht="12.75" customHeight="1">
      <c r="A24" s="33"/>
      <c r="B24" s="42" t="s">
        <v>17</v>
      </c>
      <c r="C24" s="42" t="s">
        <v>18</v>
      </c>
      <c r="D24" s="42" t="s">
        <v>10</v>
      </c>
      <c r="E24" s="42" t="s">
        <v>19</v>
      </c>
      <c r="F24" s="42" t="s">
        <v>20</v>
      </c>
      <c r="G24" s="44" t="s">
        <v>13</v>
      </c>
      <c r="H24" s="44" t="s">
        <v>6</v>
      </c>
    </row>
    <row r="25" spans="2:8" ht="12.75" customHeight="1">
      <c r="B25" s="56"/>
      <c r="C25" s="56"/>
      <c r="D25" s="56"/>
      <c r="E25" s="56"/>
      <c r="F25" s="56"/>
      <c r="G25" s="56"/>
      <c r="H25" s="57"/>
    </row>
    <row r="26" spans="1:8" ht="12.75" customHeight="1">
      <c r="A26" s="16" t="s">
        <v>39</v>
      </c>
      <c r="B26" s="54">
        <f>51+194+228</f>
        <v>473</v>
      </c>
      <c r="C26" s="54">
        <f>50+272+297</f>
        <v>619</v>
      </c>
      <c r="D26" s="54">
        <f>C26+B26</f>
        <v>1092</v>
      </c>
      <c r="E26" s="54">
        <f>60+89+78</f>
        <v>227</v>
      </c>
      <c r="F26" s="54">
        <f>6+8+9</f>
        <v>23</v>
      </c>
      <c r="G26" s="54">
        <f>F26+E26</f>
        <v>250</v>
      </c>
      <c r="H26" s="55">
        <f>G26+D26</f>
        <v>1342</v>
      </c>
    </row>
    <row r="27" spans="1:8" ht="12.75" customHeight="1">
      <c r="A27" s="16" t="s">
        <v>42</v>
      </c>
      <c r="B27" s="54">
        <f>89+257+168</f>
        <v>514</v>
      </c>
      <c r="C27" s="54">
        <f>41+252+241</f>
        <v>534</v>
      </c>
      <c r="D27" s="54">
        <f>C27+B27</f>
        <v>1048</v>
      </c>
      <c r="E27" s="54">
        <f>20+79+69</f>
        <v>168</v>
      </c>
      <c r="F27" s="54">
        <f>9+3</f>
        <v>12</v>
      </c>
      <c r="G27" s="54">
        <f>F27+E27</f>
        <v>180</v>
      </c>
      <c r="H27" s="55">
        <f>G27+D27</f>
        <v>1228</v>
      </c>
    </row>
    <row r="28" spans="1:8" ht="12.75" customHeight="1">
      <c r="A28" s="16" t="s">
        <v>44</v>
      </c>
      <c r="B28" s="54">
        <v>249</v>
      </c>
      <c r="C28" s="54">
        <v>480</v>
      </c>
      <c r="D28" s="54">
        <f>C28+B28</f>
        <v>729</v>
      </c>
      <c r="E28" s="54">
        <v>201</v>
      </c>
      <c r="F28" s="54">
        <v>9</v>
      </c>
      <c r="G28" s="54">
        <f>F28+E28</f>
        <v>210</v>
      </c>
      <c r="H28" s="55">
        <f>G28+D28</f>
        <v>939</v>
      </c>
    </row>
    <row r="29" spans="1:8" ht="12.75" customHeight="1">
      <c r="A29" s="16" t="s">
        <v>45</v>
      </c>
      <c r="B29" s="54">
        <v>254</v>
      </c>
      <c r="C29" s="54">
        <v>399</v>
      </c>
      <c r="D29" s="54">
        <f>C29+B29</f>
        <v>653</v>
      </c>
      <c r="E29" s="54">
        <v>140</v>
      </c>
      <c r="F29" s="54">
        <v>34</v>
      </c>
      <c r="G29" s="54">
        <f>F29+E29</f>
        <v>174</v>
      </c>
      <c r="H29" s="55">
        <f>G29+D29</f>
        <v>827</v>
      </c>
    </row>
    <row r="30" spans="1:8" ht="12.75" customHeight="1">
      <c r="A30" s="105" t="s">
        <v>50</v>
      </c>
      <c r="B30" s="54">
        <v>359</v>
      </c>
      <c r="C30" s="54">
        <v>511</v>
      </c>
      <c r="D30" s="54">
        <f>C30+B30</f>
        <v>870</v>
      </c>
      <c r="E30" s="54">
        <v>150</v>
      </c>
      <c r="F30" s="54">
        <v>42</v>
      </c>
      <c r="G30" s="54">
        <f>F30+E30</f>
        <v>192</v>
      </c>
      <c r="H30" s="55">
        <f>G30+D30</f>
        <v>1062</v>
      </c>
    </row>
    <row r="31" spans="1:8" ht="12.75" customHeight="1">
      <c r="A31" s="113"/>
      <c r="B31" s="10"/>
      <c r="C31" s="10"/>
      <c r="D31" s="10"/>
      <c r="E31" s="10"/>
      <c r="F31" s="10"/>
      <c r="G31" s="10"/>
      <c r="H31" s="12"/>
    </row>
    <row r="32" ht="12.75" customHeight="1">
      <c r="A32" s="114"/>
    </row>
    <row r="33" spans="1:8" s="32" customFormat="1" ht="12.75" customHeight="1">
      <c r="A33" s="115" t="s">
        <v>41</v>
      </c>
      <c r="B33" s="46" t="s">
        <v>10</v>
      </c>
      <c r="C33" s="46" t="s">
        <v>10</v>
      </c>
      <c r="D33" s="46" t="s">
        <v>6</v>
      </c>
      <c r="E33" s="46" t="s">
        <v>13</v>
      </c>
      <c r="F33" s="46" t="s">
        <v>21</v>
      </c>
      <c r="G33" s="46" t="s">
        <v>22</v>
      </c>
      <c r="H33" s="41" t="s">
        <v>7</v>
      </c>
    </row>
    <row r="34" spans="1:8" s="32" customFormat="1" ht="12.75" customHeight="1">
      <c r="A34" s="116"/>
      <c r="B34" s="42" t="s">
        <v>17</v>
      </c>
      <c r="C34" s="42" t="s">
        <v>18</v>
      </c>
      <c r="D34" s="42" t="s">
        <v>10</v>
      </c>
      <c r="E34" s="42" t="s">
        <v>19</v>
      </c>
      <c r="F34" s="42" t="s">
        <v>20</v>
      </c>
      <c r="G34" s="42" t="s">
        <v>13</v>
      </c>
      <c r="H34" s="44" t="s">
        <v>6</v>
      </c>
    </row>
    <row r="35" spans="1:8" ht="12.75" customHeight="1">
      <c r="A35" s="114"/>
      <c r="B35" s="13"/>
      <c r="C35" s="13"/>
      <c r="D35" s="13"/>
      <c r="E35" s="13"/>
      <c r="F35" s="13"/>
      <c r="G35" s="13"/>
      <c r="H35" s="15"/>
    </row>
    <row r="36" spans="1:8" ht="12.75" customHeight="1">
      <c r="A36" s="105" t="s">
        <v>39</v>
      </c>
      <c r="B36" s="25">
        <f>B26*1.76</f>
        <v>832.48</v>
      </c>
      <c r="C36" s="25">
        <f>C26*2.38</f>
        <v>1473.22</v>
      </c>
      <c r="D36" s="25">
        <f>C36+B36</f>
        <v>2305.7</v>
      </c>
      <c r="E36" s="25">
        <f>E26*5.46</f>
        <v>1239.42</v>
      </c>
      <c r="F36" s="25">
        <f>F26*17.6</f>
        <v>404.8</v>
      </c>
      <c r="G36" s="25">
        <f>F36+E36</f>
        <v>1644.22</v>
      </c>
      <c r="H36" s="26">
        <f>G36+D36</f>
        <v>3949.92</v>
      </c>
    </row>
    <row r="37" spans="1:8" ht="12.75" customHeight="1">
      <c r="A37" s="105" t="s">
        <v>42</v>
      </c>
      <c r="B37" s="25">
        <f>B27*1.76</f>
        <v>904.64</v>
      </c>
      <c r="C37" s="25">
        <f>C27*2.38</f>
        <v>1270.9199999999998</v>
      </c>
      <c r="D37" s="25">
        <f>C37+B37</f>
        <v>2175.56</v>
      </c>
      <c r="E37" s="25">
        <f>E27*5.46</f>
        <v>917.28</v>
      </c>
      <c r="F37" s="25">
        <f>F27*17.6</f>
        <v>211.20000000000002</v>
      </c>
      <c r="G37" s="25">
        <f>F37+E37</f>
        <v>1128.48</v>
      </c>
      <c r="H37" s="26">
        <f>G37+D37</f>
        <v>3304.04</v>
      </c>
    </row>
    <row r="38" spans="1:8" ht="12.75" customHeight="1">
      <c r="A38" s="105" t="s">
        <v>44</v>
      </c>
      <c r="B38" s="25">
        <f>B28*1.76</f>
        <v>438.24</v>
      </c>
      <c r="C38" s="25">
        <f>C28*2.38</f>
        <v>1142.3999999999999</v>
      </c>
      <c r="D38" s="25">
        <f>C38+B38</f>
        <v>1580.6399999999999</v>
      </c>
      <c r="E38" s="25">
        <f>E28*5.46</f>
        <v>1097.46</v>
      </c>
      <c r="F38" s="25">
        <f>F28*17.6</f>
        <v>158.4</v>
      </c>
      <c r="G38" s="25">
        <f>F38+E38</f>
        <v>1255.8600000000001</v>
      </c>
      <c r="H38" s="26">
        <f>G38+D38</f>
        <v>2836.5</v>
      </c>
    </row>
    <row r="39" spans="1:8" ht="12.75" customHeight="1">
      <c r="A39" s="105" t="s">
        <v>45</v>
      </c>
      <c r="B39" s="25">
        <f>B29*1.76</f>
        <v>447.04</v>
      </c>
      <c r="C39" s="25">
        <f>C29*2.38</f>
        <v>949.62</v>
      </c>
      <c r="D39" s="25">
        <f>C39+B39</f>
        <v>1396.66</v>
      </c>
      <c r="E39" s="25">
        <f>E29*5.46</f>
        <v>764.4</v>
      </c>
      <c r="F39" s="25">
        <f>F29*17.6</f>
        <v>598.4000000000001</v>
      </c>
      <c r="G39" s="25">
        <f>F39+E39</f>
        <v>1362.8000000000002</v>
      </c>
      <c r="H39" s="26">
        <f>G39+D39</f>
        <v>2759.46</v>
      </c>
    </row>
    <row r="40" spans="1:8" ht="12.75" customHeight="1">
      <c r="A40" s="105" t="s">
        <v>50</v>
      </c>
      <c r="B40" s="25">
        <f>B30*1.76</f>
        <v>631.84</v>
      </c>
      <c r="C40" s="25">
        <f>C30*2.38</f>
        <v>1216.1799999999998</v>
      </c>
      <c r="D40" s="25">
        <f>C40+B40</f>
        <v>1848.02</v>
      </c>
      <c r="E40" s="25">
        <f>E30*5.46</f>
        <v>819</v>
      </c>
      <c r="F40" s="25">
        <f>F30*17.6</f>
        <v>739.2</v>
      </c>
      <c r="G40" s="25">
        <f>F40+E40</f>
        <v>1558.2</v>
      </c>
      <c r="H40" s="26">
        <f>G40+D40</f>
        <v>3406.2200000000003</v>
      </c>
    </row>
    <row r="41" spans="1:8" ht="11.25" customHeight="1">
      <c r="A41" s="29"/>
      <c r="B41" s="10"/>
      <c r="C41" s="10"/>
      <c r="D41" s="10"/>
      <c r="E41" s="10"/>
      <c r="F41" s="10"/>
      <c r="G41" s="10"/>
      <c r="H41" s="12"/>
    </row>
    <row r="43" ht="12.75" customHeight="1">
      <c r="A43" s="58" t="s">
        <v>43</v>
      </c>
    </row>
    <row r="44" ht="12.75" customHeight="1">
      <c r="A44" s="58"/>
    </row>
    <row r="45" ht="12.75" customHeight="1">
      <c r="A45" s="58"/>
    </row>
    <row r="59" s="17" customFormat="1" ht="12.75" customHeight="1">
      <c r="A59" s="30"/>
    </row>
    <row r="89" s="17" customFormat="1" ht="12.75" customHeight="1">
      <c r="A89" s="30"/>
    </row>
    <row r="98" s="17" customFormat="1" ht="12.75" customHeight="1">
      <c r="A98" s="30"/>
    </row>
    <row r="128" s="17" customFormat="1" ht="12.75" customHeight="1">
      <c r="A128" s="30"/>
    </row>
    <row r="167" s="17" customFormat="1" ht="12.75" customHeight="1">
      <c r="A167" s="30"/>
    </row>
    <row r="200" s="17" customFormat="1" ht="12.75" customHeight="1">
      <c r="A200" s="30"/>
    </row>
    <row r="219" s="17" customFormat="1" ht="12.75" customHeight="1">
      <c r="A219" s="30"/>
    </row>
    <row r="250" s="17" customFormat="1" ht="12.75" customHeight="1">
      <c r="A250" s="30"/>
    </row>
    <row r="284" s="17" customFormat="1" ht="12.75" customHeight="1">
      <c r="A284" s="30"/>
    </row>
    <row r="317" s="17" customFormat="1" ht="12.75" customHeight="1">
      <c r="A317" s="30"/>
    </row>
    <row r="329" s="17" customFormat="1" ht="12.75" customHeight="1">
      <c r="A329" s="30"/>
    </row>
    <row r="338" s="17" customFormat="1" ht="12.75" customHeight="1">
      <c r="A338" s="30"/>
    </row>
  </sheetData>
  <printOptions/>
  <pageMargins left="0.25" right="0.25" top="1" bottom="0.75" header="0.5" footer="0.25"/>
  <pageSetup fitToHeight="1" fitToWidth="1" horizontalDpi="300" verticalDpi="300" orientation="landscape" scale="91" r:id="rId1"/>
  <headerFooter alignWithMargins="0">
    <oddHeader>&amp;CThe University of Alabama in Huntsville
Unit Academic Reports 
</oddHeader>
    <oddFooter xml:space="preserve">&amp;L&amp;8Office of Institutional Research
&amp;D (np)
&amp;F </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s="85" t="s">
        <v>38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Nathan</cp:lastModifiedBy>
  <cp:lastPrinted>2010-06-08T14:46:21Z</cp:lastPrinted>
  <dcterms:created xsi:type="dcterms:W3CDTF">1997-10-13T13:38:23Z</dcterms:created>
  <dcterms:modified xsi:type="dcterms:W3CDTF">2010-06-08T14:49:05Z</dcterms:modified>
  <cp:category/>
  <cp:version/>
  <cp:contentType/>
  <cp:contentStatus/>
</cp:coreProperties>
</file>