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941" activeTab="0"/>
  </bookViews>
  <sheets>
    <sheet name="LA" sheetId="1" r:id="rId1"/>
    <sheet name="LA2" sheetId="2" r:id="rId2"/>
    <sheet name="ART" sheetId="3" r:id="rId3"/>
    <sheet name="ART2" sheetId="4" r:id="rId4"/>
    <sheet name="AHS2(SOC)" sheetId="5" r:id="rId5"/>
    <sheet name="AHS2(PY)" sheetId="6" r:id="rId6"/>
    <sheet name="CM" sheetId="7" r:id="rId7"/>
    <sheet name="CM2" sheetId="8" r:id="rId8"/>
    <sheet name="CTC" sheetId="9" r:id="rId9"/>
    <sheet name="ED" sheetId="10" r:id="rId10"/>
    <sheet name="ED2" sheetId="11" r:id="rId11"/>
    <sheet name="EH" sheetId="12" r:id="rId12"/>
    <sheet name="EH2" sheetId="13" r:id="rId13"/>
    <sheet name="EHL2" sheetId="14" r:id="rId14"/>
    <sheet name="EHT2" sheetId="15" r:id="rId15"/>
    <sheet name="ESL2" sheetId="16" r:id="rId16"/>
    <sheet name="EH Summary" sheetId="17" r:id="rId17"/>
    <sheet name="FLT" sheetId="18" r:id="rId18"/>
    <sheet name="FLT2" sheetId="19" r:id="rId19"/>
    <sheet name="FH" sheetId="20" r:id="rId20"/>
    <sheet name="FH2" sheetId="21" r:id="rId21"/>
    <sheet name="GK2" sheetId="22" r:id="rId22"/>
    <sheet name="GN" sheetId="23" r:id="rId23"/>
    <sheet name="GN2" sheetId="24" r:id="rId24"/>
    <sheet name="HY" sheetId="25" r:id="rId25"/>
    <sheet name="HY2" sheetId="26" r:id="rId26"/>
    <sheet name="JE2" sheetId="27" r:id="rId27"/>
    <sheet name="LN2" sheetId="28" r:id="rId28"/>
    <sheet name="MU" sheetId="29" r:id="rId29"/>
    <sheet name="MU2" sheetId="30" r:id="rId30"/>
    <sheet name="MUE" sheetId="31" r:id="rId31"/>
    <sheet name="MUE2" sheetId="32" r:id="rId32"/>
    <sheet name="PHL" sheetId="33" r:id="rId33"/>
    <sheet name="PHL2" sheetId="34" r:id="rId34"/>
    <sheet name="PSC" sheetId="35" r:id="rId35"/>
    <sheet name="PSC2" sheetId="36" r:id="rId36"/>
    <sheet name="PY" sheetId="37" r:id="rId37"/>
    <sheet name="PY2" sheetId="38" r:id="rId38"/>
    <sheet name="PA" sheetId="39" r:id="rId39"/>
    <sheet name="PA2" sheetId="40" r:id="rId40"/>
    <sheet name="RN SLS" sheetId="41" r:id="rId41"/>
    <sheet name="RN SLS2" sheetId="42" r:id="rId42"/>
    <sheet name="SOC" sheetId="43" r:id="rId43"/>
    <sheet name="SOC2" sheetId="44" r:id="rId44"/>
    <sheet name="SS2" sheetId="45" r:id="rId45"/>
    <sheet name="SH" sheetId="46" r:id="rId46"/>
    <sheet name="SH2" sheetId="47" r:id="rId47"/>
    <sheet name="TSOL" sheetId="48" r:id="rId48"/>
    <sheet name="WS2" sheetId="49" r:id="rId49"/>
    <sheet name="PEN&amp;UND" sheetId="50" r:id="rId50"/>
    <sheet name="PEN&amp;UND2" sheetId="51" r:id="rId5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<sst xmlns="http://schemas.openxmlformats.org/spreadsheetml/2006/main" count="3048" uniqueCount="84">
  <si>
    <t>Art</t>
  </si>
  <si>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</si>
  <si>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</si>
  <si>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</si>
  <si>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</si>
  <si>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</si>
  <si>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</si>
  <si>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</si>
  <si>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</si>
  <si>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Male</t>
  </si>
  <si>
    <t>Female</t>
  </si>
  <si>
    <t>Headcount Enrollment</t>
  </si>
  <si>
    <t>Fall Term</t>
  </si>
  <si>
    <t>Undergraduate</t>
  </si>
  <si>
    <t>Fall</t>
  </si>
  <si>
    <t>Spring</t>
  </si>
  <si>
    <t>Summer</t>
  </si>
  <si>
    <t>Unweighted Credit Hours</t>
  </si>
  <si>
    <t>Graduate</t>
  </si>
  <si>
    <t>Lower Division</t>
  </si>
  <si>
    <t>Upper Division</t>
  </si>
  <si>
    <t>Level I</t>
  </si>
  <si>
    <t>Level II</t>
  </si>
  <si>
    <t>Weighted Credit Hours</t>
  </si>
  <si>
    <t xml:space="preserve">Graduate </t>
  </si>
  <si>
    <t xml:space="preserve">Total </t>
  </si>
  <si>
    <t>Communication</t>
  </si>
  <si>
    <t>Education</t>
  </si>
  <si>
    <t>English</t>
  </si>
  <si>
    <t>English Linguistics</t>
  </si>
  <si>
    <t>English Technical &amp; Business Writing</t>
  </si>
  <si>
    <t>English as a Second Language</t>
  </si>
  <si>
    <t>English Summary (Including EH, EHL, EHT &amp; ESL)</t>
  </si>
  <si>
    <t>History</t>
  </si>
  <si>
    <t>Philosophy</t>
  </si>
  <si>
    <t>Political Science</t>
  </si>
  <si>
    <t>Psychology</t>
  </si>
  <si>
    <t>Public  Affairs</t>
  </si>
  <si>
    <t>Public Affairs</t>
  </si>
  <si>
    <t>Sociology</t>
  </si>
  <si>
    <t>Women's Studies</t>
  </si>
  <si>
    <t>Pending/Undecided</t>
  </si>
  <si>
    <t>College of Liberal Arts</t>
  </si>
  <si>
    <t>Arts, Humanities &amp; Science (Psychology)</t>
  </si>
  <si>
    <t>1999-00</t>
  </si>
  <si>
    <t>2000-01</t>
  </si>
  <si>
    <t>2001-02*</t>
  </si>
  <si>
    <t>2001-02</t>
  </si>
  <si>
    <t xml:space="preserve">Teaching of English to Speakers of Other Languages </t>
  </si>
  <si>
    <t>This means that there is an overlap of credit hours for Summer 2001 (they are included in 2000-01 and 2001-02).</t>
  </si>
  <si>
    <t>Certificate in Technical Communications</t>
  </si>
  <si>
    <t>2001-02**</t>
  </si>
  <si>
    <t>2002-03</t>
  </si>
  <si>
    <t>* Fall 2001 and Spring 2002 headcount includes certificates in Teaching of English to Speakers of Other Languages;</t>
  </si>
  <si>
    <t xml:space="preserve">     beginning Fall 2002 certificates in Technical Communications are also included.</t>
  </si>
  <si>
    <t xml:space="preserve">** Beginning 2001-02 credit hours are calculated for Summer, Fall, and Spring.  </t>
  </si>
  <si>
    <t>Also beginning 2001-02, Distance Learning credit hours are included.</t>
  </si>
  <si>
    <t xml:space="preserve">* Beginning 2001-02 credit hours are calculated for Summer, Fall, and Spring.  </t>
  </si>
  <si>
    <t>Certificate</t>
  </si>
  <si>
    <t>2003-04</t>
  </si>
  <si>
    <t>Unknown</t>
  </si>
  <si>
    <t>Arts, Humanities &amp; Science (Sociology)**</t>
  </si>
  <si>
    <t xml:space="preserve">**Beginning 2001-02 credit hours are calculated for Summer, Fall, and Spring.  </t>
  </si>
  <si>
    <t>* Beginning December 1997 Music education was combined with Music</t>
  </si>
  <si>
    <t>Music*</t>
  </si>
  <si>
    <t>Music Education*</t>
  </si>
  <si>
    <t>Social Science/Geography</t>
  </si>
  <si>
    <r>
      <t>*</t>
    </r>
    <r>
      <rPr>
        <b/>
        <sz val="8"/>
        <rFont val="MS Sans Serif"/>
        <family val="2"/>
      </rPr>
      <t xml:space="preserve"> Beginning Dec 2000, Foreign Languages were consolidated into Foreign Languages General with a concentration in International Trade</t>
    </r>
  </si>
  <si>
    <t>French*</t>
  </si>
  <si>
    <t>* Beginning Dec 2000, Foreign Languages were consolidated into Foreign Languages General with a concentration in International Trade</t>
  </si>
  <si>
    <t>Greek*</t>
  </si>
  <si>
    <t>German*</t>
  </si>
  <si>
    <t>Japanese*</t>
  </si>
  <si>
    <t>Latin*</t>
  </si>
  <si>
    <t>Russian/Slavic Studies*</t>
  </si>
  <si>
    <t>Spanish*</t>
  </si>
  <si>
    <t>2004-05</t>
  </si>
  <si>
    <t>Foreign Language General / International Trade*</t>
  </si>
  <si>
    <t>Bachelors Degrees**</t>
  </si>
  <si>
    <t>** Does not include degrees awarded in Spring 2005</t>
  </si>
  <si>
    <t>Bachelors Degrees</t>
  </si>
  <si>
    <t>Certificates</t>
  </si>
  <si>
    <t>Masters Degrees</t>
  </si>
  <si>
    <t>* Beginning Fall 2001, Certificate Enrollment in TSOL is included in headcount. Beginning Fal 2002 all certificate enrollment (TSOL, CTC) is included in headcount.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</si>
</sst>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.00\ \ \ \ \ \ \ \ "/>
    <numFmt numFmtId="166" formatCode="#,##0.00\ \ \ \ \ \ \ \ \ \ "/>
    <numFmt numFmtId="167" formatCode="#,##0.0\ \ \ \ \ \ \ \ \ \ "/>
    <numFmt numFmtId="168" formatCode="#,##0\ \ \ \ \ \ \ "/>
    <numFmt numFmtId="169" formatCode="#,##0\ \ \ \ \ \ "/>
    <numFmt numFmtId="170" formatCode="#,##0\ \ \ \ \ "/>
    <numFmt numFmtId="171" formatCode="_(* #,##0.00_);_(* \(#,##0.00\);_(* &quot;-&quot;??_);\ _(@_)"/>
    <numFmt numFmtId="172" formatCode="00000"/>
    <numFmt numFmtId="173" formatCode="_(* #,##0_);_(* \(#,##0\);_(* &quot; -&quot;_);_(@_)"/>
    <numFmt numFmtId="174" formatCode="_(* #,##0_);_(* \(#,##0\);_(* &quot;- &quot;_);_(@_)"/>
    <numFmt numFmtId="175" formatCode="_(* #,##0_);_(* \(#,##0\);_(* &quot;  - &quot;_);_(@_)"/>
    <numFmt numFmtId="176" formatCode="_ \(* #,##0_);_(* \(#,##0\);_(* &quot;  - &quot;_);_(@_)"/>
    <numFmt numFmtId="177" formatCode="_(* #,##0.0_);_(* \(#,##0.0\);_(* &quot;-&quot;?_);_(@_)"/>
    <numFmt numFmtId="178" formatCode="_(* #,##0.00_);_(* \(#,##0.00\);_(\ &quot;-&quot;??_);_(@_)"/>
    <numFmt numFmtId="179" formatCode="_(* #,##0_);_(* \(#,##0\ \);_(* &quot;- &quot;_);_(@_)"/>
    <numFmt numFmtId="180" formatCode="_(* #,##0_);_(* \(#,##0\ \ \);_(* &quot;-  &quot;_);_(@_)"/>
    <numFmt numFmtId="181" formatCode="_(* #,##0.0_);_(* \(#,##0.0\);_(* &quot;-&quot;??_);_(@_)"/>
    <numFmt numFmtId="182" formatCode="_(* #,##0_);_(* \(#,##0\);_(* &quot;-&quot;??_);_(@_)"/>
    <numFmt numFmtId="183" formatCode="0\ \ \ 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6" fontId="5" fillId="0" borderId="7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66" fontId="5" fillId="0" borderId="4" xfId="0" applyNumberFormat="1" applyFont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165" fontId="5" fillId="0" borderId="9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9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170" fontId="5" fillId="0" borderId="8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169" fontId="5" fillId="0" borderId="6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167" fontId="5" fillId="0" borderId="7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167" fontId="5" fillId="0" borderId="7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5" fillId="0" borderId="5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1" fillId="0" borderId="0" xfId="0" applyFont="1" applyAlignment="1">
      <alignment/>
    </xf>
    <xf numFmtId="170" fontId="5" fillId="0" borderId="8" xfId="0" applyNumberFormat="1" applyFont="1" applyBorder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7" fontId="6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2" fontId="5" fillId="0" borderId="7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43" fontId="5" fillId="0" borderId="7" xfId="0" applyNumberFormat="1" applyFont="1" applyBorder="1" applyAlignment="1">
      <alignment horizontal="center"/>
    </xf>
    <xf numFmtId="43" fontId="5" fillId="0" borderId="9" xfId="0" applyNumberFormat="1" applyFont="1" applyBorder="1" applyAlignment="1">
      <alignment horizontal="center"/>
    </xf>
    <xf numFmtId="170" fontId="5" fillId="0" borderId="7" xfId="0" applyNumberFormat="1" applyFont="1" applyBorder="1" applyAlignment="1">
      <alignment/>
    </xf>
    <xf numFmtId="170" fontId="5" fillId="0" borderId="9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center"/>
    </xf>
    <xf numFmtId="169" fontId="5" fillId="0" borderId="7" xfId="0" applyNumberFormat="1" applyFont="1" applyBorder="1" applyAlignment="1">
      <alignment horizontal="right"/>
    </xf>
    <xf numFmtId="169" fontId="5" fillId="0" borderId="7" xfId="0" applyNumberFormat="1" applyFont="1" applyBorder="1" applyAlignment="1" quotePrefix="1">
      <alignment horizontal="right"/>
    </xf>
    <xf numFmtId="169" fontId="5" fillId="0" borderId="9" xfId="0" applyNumberFormat="1" applyFont="1" applyBorder="1" applyAlignment="1" quotePrefix="1">
      <alignment horizontal="right"/>
    </xf>
    <xf numFmtId="169" fontId="5" fillId="0" borderId="9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83" fontId="5" fillId="0" borderId="7" xfId="0" applyNumberFormat="1" applyFont="1" applyBorder="1" applyAlignment="1">
      <alignment horizontal="right"/>
    </xf>
    <xf numFmtId="183" fontId="5" fillId="0" borderId="8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83" fontId="5" fillId="0" borderId="9" xfId="0" applyNumberFormat="1" applyFont="1" applyBorder="1" applyAlignment="1">
      <alignment horizontal="right"/>
    </xf>
    <xf numFmtId="170" fontId="5" fillId="0" borderId="7" xfId="0" applyNumberFormat="1" applyFont="1" applyFill="1" applyBorder="1" applyAlignment="1">
      <alignment/>
    </xf>
    <xf numFmtId="170" fontId="5" fillId="0" borderId="8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0"/>
  <sheetViews>
    <sheetView tabSelected="1" workbookViewId="0" topLeftCell="A1">
      <selection activeCell="F50" sqref="F50"/>
    </sheetView>
  </sheetViews>
  <sheetFormatPr defaultColWidth="9.140625" defaultRowHeight="10.5" customHeight="1"/>
  <cols>
    <col min="1" max="1" width="20.7109375" style="2" customWidth="1"/>
    <col min="2" max="12" width="7.28125" style="2" customWidth="1"/>
    <col min="13" max="13" width="7.7109375" style="2" bestFit="1" customWidth="1"/>
    <col min="14" max="17" width="7.28125" style="2" customWidth="1"/>
    <col min="18" max="16384" width="9.140625" style="2" customWidth="1"/>
  </cols>
  <sheetData>
    <row r="1" ht="10.5" customHeight="1">
      <c r="A1" s="19" t="s">
        <v>42</v>
      </c>
    </row>
    <row r="2" ht="10.5" customHeight="1">
      <c r="A2" s="19"/>
    </row>
    <row r="3" ht="10.5" customHeight="1">
      <c r="A3" s="1" t="s">
        <v>7</v>
      </c>
    </row>
    <row r="4" ht="10.5" customHeight="1">
      <c r="A4" s="19"/>
    </row>
    <row r="5" spans="1:18" ht="10.5" customHeight="1">
      <c r="A5"/>
      <c r="B5" s="46" t="s">
        <v>1</v>
      </c>
      <c r="C5" s="47"/>
      <c r="D5" s="46" t="s">
        <v>2</v>
      </c>
      <c r="E5" s="47"/>
      <c r="F5" s="46" t="s">
        <v>3</v>
      </c>
      <c r="G5" s="47"/>
      <c r="H5" s="46" t="s">
        <v>4</v>
      </c>
      <c r="I5" s="47"/>
      <c r="J5" s="46" t="s">
        <v>5</v>
      </c>
      <c r="K5" s="47"/>
      <c r="L5" s="128" t="s">
        <v>6</v>
      </c>
      <c r="M5" s="129"/>
      <c r="N5" s="117" t="s">
        <v>60</v>
      </c>
      <c r="O5" s="117"/>
      <c r="P5" s="46" t="s">
        <v>7</v>
      </c>
      <c r="Q5" s="47"/>
      <c r="R5" s="42" t="s">
        <v>8</v>
      </c>
    </row>
    <row r="6" spans="1:18" ht="10.5" customHeight="1">
      <c r="A6" s="6" t="s">
        <v>80</v>
      </c>
      <c r="B6" s="43" t="s">
        <v>9</v>
      </c>
      <c r="C6" s="44" t="s">
        <v>10</v>
      </c>
      <c r="D6" s="43" t="s">
        <v>9</v>
      </c>
      <c r="E6" s="44" t="s">
        <v>10</v>
      </c>
      <c r="F6" s="43" t="s">
        <v>9</v>
      </c>
      <c r="G6" s="44" t="s">
        <v>10</v>
      </c>
      <c r="H6" s="43" t="s">
        <v>9</v>
      </c>
      <c r="I6" s="44" t="s">
        <v>10</v>
      </c>
      <c r="J6" s="43" t="s">
        <v>9</v>
      </c>
      <c r="K6" s="44" t="s">
        <v>10</v>
      </c>
      <c r="L6" s="43" t="s">
        <v>9</v>
      </c>
      <c r="M6" s="44" t="s">
        <v>10</v>
      </c>
      <c r="N6" s="43" t="s">
        <v>9</v>
      </c>
      <c r="O6" s="44" t="s">
        <v>10</v>
      </c>
      <c r="P6" s="43" t="s">
        <v>9</v>
      </c>
      <c r="Q6" s="44" t="s">
        <v>10</v>
      </c>
      <c r="R6" s="45" t="s">
        <v>7</v>
      </c>
    </row>
    <row r="7" spans="1:18" ht="10.5" customHeight="1">
      <c r="A7"/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/>
      <c r="N7" s="118"/>
      <c r="O7" s="118"/>
      <c r="P7" s="3"/>
      <c r="Q7" s="4"/>
      <c r="R7" s="8"/>
    </row>
    <row r="8" spans="1:18" ht="10.5" customHeight="1">
      <c r="A8" s="6" t="s">
        <v>45</v>
      </c>
      <c r="B8" s="66">
        <f>SUM(SH!B6,SOC!B6,'RN SLS'!B6,PY!B6,PSC!B6,PHL!B6,MUE!B6,MU!B6,'HY'!B6,'GN'!B6,'FH'!B6,FLT!B6,'EH'!B6,'ED'!B6,'CM'!B6,ART!B6,)</f>
        <v>29</v>
      </c>
      <c r="C8" s="67">
        <f>SUM(SH!C6,SOC!C6,'RN SLS'!C6,PY!C6,PSC!C6,PHL!C6,MUE!C6,MU!C6,'HY'!C6,'GN'!C6,'FH'!C6,FLT!C6,'EH'!C6,'ED'!C6,'CM'!C6,ART!C6,)</f>
        <v>67</v>
      </c>
      <c r="D8" s="66">
        <f>SUM(SH!D6,SOC!D6,'RN SLS'!D6,PY!D6,PSC!D6,PHL!D6,MUE!D6,MU!D6,'HY'!D6,'GN'!D6,'FH'!D6,FLT!D6,'EH'!D6,'ED'!D6,'CM'!D6,ART!D6,)</f>
        <v>1</v>
      </c>
      <c r="E8" s="67">
        <f>SUM(SH!E6,SOC!E6,'RN SLS'!E6,PY!E6,PSC!E6,PHL!E6,MUE!E6,MU!E6,'HY'!E6,'GN'!E6,'FH'!E6,FLT!E6,'EH'!E6,'ED'!E6,'CM'!E6,ART!E6,)</f>
        <v>10</v>
      </c>
      <c r="F8" s="66">
        <f>SUM(SH!F6,SOC!F6,'RN SLS'!F6,PY!F6,PSC!F6,PHL!F6,MUE!F6,MU!F6,'HY'!F6,'GN'!F6,'FH'!F6,FLT!F6,'EH'!F6,'ED'!F6,'CM'!F6,ART!F6,)</f>
        <v>1</v>
      </c>
      <c r="G8" s="67">
        <f>SUM(SH!G6,SOC!G6,'RN SLS'!G6,PY!G6,PSC!G6,PHL!G6,MUE!G6,MU!G6,'HY'!G6,'GN'!G6,'FH'!G6,FLT!G6,'EH'!G6,'ED'!G6,'CM'!G6,ART!G6,)</f>
        <v>4</v>
      </c>
      <c r="H8" s="66">
        <f>SUM(SH!H6,SOC!H6,'RN SLS'!H6,PY!H6,PSC!H6,PHL!H6,MUE!H6,MU!H6,'HY'!H6,'GN'!H6,'FH'!H6,FLT!H6,'EH'!H6,'ED'!H6,'CM'!H6,ART!H6,)</f>
        <v>0</v>
      </c>
      <c r="I8" s="67">
        <f>SUM(SH!I6,SOC!I6,'RN SLS'!I6,PY!I6,PSC!I6,PHL!I6,MUE!I6,MU!I6,'HY'!I6,'GN'!I6,'FH'!I6,FLT!I6,'EH'!I6,'ED'!I6,'CM'!I6,ART!I6,)</f>
        <v>1</v>
      </c>
      <c r="J8" s="66">
        <f>SUM(SH!J6,SOC!J6,'RN SLS'!J6,PY!J6,PSC!J6,PHL!J6,MUE!J6,MU!J6,'HY'!J6,'GN'!J6,'FH'!J6,FLT!J6,'EH'!J6,'ED'!J6,'CM'!J6,ART!J6,)</f>
        <v>0</v>
      </c>
      <c r="K8" s="67">
        <f>SUM(SH!K6,SOC!K6,'RN SLS'!K6,PY!K6,PSC!K6,PHL!K6,MUE!K6,MU!K6,'HY'!K6,'GN'!K6,'FH'!K6,FLT!K6,'EH'!K6,'ED'!K6,'CM'!K6,ART!K6,)</f>
        <v>0</v>
      </c>
      <c r="L8" s="66">
        <f>SUM(SH!L6,SOC!L6,'RN SLS'!L6,PY!L6,PSC!L6,PHL!L6,MUE!L6,MU!L6,'HY'!L6,'GN'!L6,'FH'!L6,FLT!L6,'EH'!L6,'ED'!L6,'CM'!L6,ART!L6,)</f>
        <v>2</v>
      </c>
      <c r="M8" s="67">
        <f>SUM(SH!M6,SOC!M6,'RN SLS'!M6,PY!M6,PSC!M6,PHL!M6,MUE!M6,MU!M6,'HY'!M6,'GN'!M6,'FH'!M6,FLT!M6,'EH'!M6,'ED'!M6,'CM'!M6,ART!M6,)</f>
        <v>2</v>
      </c>
      <c r="N8" s="68">
        <f>SUM(FLT!N6)</f>
        <v>0</v>
      </c>
      <c r="O8" s="68">
        <f>SUM(FLT!O6)</f>
        <v>0</v>
      </c>
      <c r="P8" s="66">
        <f>SUM(SH!N6,SOC!N6,'RN SLS'!N6,PY!P6,PSC!N6,PHL!N6,MUE!N6,MU!N6,'HY'!P6,'GN'!N6,'FH'!N6,FLT!P6,'EH'!P6,'ED'!N6,'CM'!P6,ART!N6,)</f>
        <v>33</v>
      </c>
      <c r="Q8" s="67">
        <f>SUM(SH!O6,SOC!O6,'RN SLS'!O6,PY!Q6,PSC!O6,PHL!O6,MUE!O6,MU!O6,'HY'!Q6,'GN'!O6,'FH'!O6,FLT!Q6,'EH'!Q6,'ED'!O6,'CM'!Q6,ART!O6,)</f>
        <v>84</v>
      </c>
      <c r="R8" s="69">
        <f>SUM(SH!P6,SOC!P6,'RN SLS'!P6,PY!R6,PSC!P6,PHL!P6,MUE!P6,MU!P6,'HY'!R6,'GN'!P6,'FH'!P6,FLT!R6,'EH'!R6,'ED'!P6,'CM'!R6,ART!P6,)</f>
        <v>117</v>
      </c>
    </row>
    <row r="9" spans="1:18" ht="10.5" customHeight="1">
      <c r="A9" s="6" t="s">
        <v>47</v>
      </c>
      <c r="B9" s="66">
        <f>SUM(SH!B7,SOC!B7,'RN SLS'!B7,PY!B7,PSC!B7,PHL!B7,MUE!B7,MU!B7,'HY'!B7,'GN'!B7,'FH'!B7,FLT!B7,'EH'!B7,'ED'!B7,'CM'!B7,ART!B7,)</f>
        <v>24</v>
      </c>
      <c r="C9" s="67">
        <f>SUM(SH!C7,SOC!C7,'RN SLS'!C7,PY!C7,PSC!C7,PHL!C7,MUE!C7,MU!C7,'HY'!C7,'GN'!C7,'FH'!C7,FLT!C7,'EH'!C7,'ED'!C7,'CM'!C7,ART!C7,)</f>
        <v>59</v>
      </c>
      <c r="D9" s="66">
        <f>SUM(SH!D7,SOC!D7,'RN SLS'!D7,PY!D7,PSC!D7,PHL!D7,MUE!D7,MU!D7,'HY'!D7,'GN'!D7,'FH'!D7,FLT!D7,'EH'!D7,'ED'!D7,'CM'!D7,ART!D7,)</f>
        <v>2</v>
      </c>
      <c r="E9" s="67">
        <f>SUM(SH!E7,SOC!E7,'RN SLS'!E7,PY!E7,PSC!E7,PHL!E7,MUE!E7,MU!E7,'HY'!E7,'GN'!E7,'FH'!E7,FLT!E7,'EH'!E7,'ED'!E7,'CM'!E7,ART!E7,)</f>
        <v>14</v>
      </c>
      <c r="F9" s="66">
        <f>SUM(SH!F7,SOC!F7,'RN SLS'!F7,PY!F7,PSC!F7,PHL!F7,MUE!F7,MU!F7,'HY'!F7,'GN'!F7,'FH'!F7,FLT!F7,'EH'!F7,'ED'!F7,'CM'!F7,ART!F7,)</f>
        <v>2</v>
      </c>
      <c r="G9" s="67">
        <f>SUM(SH!G7,SOC!G7,'RN SLS'!G7,PY!G7,PSC!G7,PHL!G7,MUE!G7,MU!G7,'HY'!G7,'GN'!G7,'FH'!G7,FLT!G7,'EH'!G7,'ED'!G7,'CM'!G7,ART!G7,)</f>
        <v>3</v>
      </c>
      <c r="H9" s="66">
        <f>SUM(SH!H7,SOC!H7,'RN SLS'!H7,PY!H7,PSC!H7,PHL!H7,MUE!H7,MU!H7,'HY'!H7,'GN'!H7,'FH'!H7,FLT!H7,'EH'!H7,'ED'!H7,'CM'!H7,ART!H7,)</f>
        <v>2</v>
      </c>
      <c r="I9" s="67">
        <f>SUM(SH!I7,SOC!I7,'RN SLS'!I7,PY!I7,PSC!I7,PHL!I7,MUE!I7,MU!I7,'HY'!I7,'GN'!I7,'FH'!I7,FLT!I7,'EH'!I7,'ED'!I7,'CM'!I7,ART!I7,)</f>
        <v>2</v>
      </c>
      <c r="J9" s="66">
        <f>SUM(SH!J7,SOC!J7,'RN SLS'!J7,PY!J7,PSC!J7,PHL!J7,MUE!J7,MU!J7,'HY'!J7,'GN'!J7,'FH'!J7,FLT!J7,'EH'!J7,'ED'!J7,'CM'!J7,ART!J7,)</f>
        <v>0</v>
      </c>
      <c r="K9" s="67">
        <f>SUM(SH!K7,SOC!K7,'RN SLS'!K7,PY!K7,PSC!K7,PHL!K7,MUE!K7,MU!K7,'HY'!K7,'GN'!K7,'FH'!K7,FLT!K7,'EH'!K7,'ED'!K7,'CM'!K7,ART!K7,)</f>
        <v>2</v>
      </c>
      <c r="L9" s="66">
        <f>SUM(SH!L7,SOC!L7,'RN SLS'!L7,PY!L7,PSC!L7,PHL!L7,MUE!L7,MU!L7,'HY'!L7,'GN'!L7,'FH'!L7,FLT!L7,'EH'!L7,'ED'!L7,'CM'!L7,ART!L7,)</f>
        <v>2</v>
      </c>
      <c r="M9" s="67">
        <f>SUM(SH!M7,SOC!M7,'RN SLS'!M7,PY!M7,PSC!M7,PHL!M7,MUE!M7,MU!M7,'HY'!M7,'GN'!M7,'FH'!M7,FLT!M7,'EH'!M7,'ED'!M7,'CM'!M7,ART!M7,)</f>
        <v>2</v>
      </c>
      <c r="N9" s="68">
        <f>SUM(FLT!N7)</f>
        <v>0</v>
      </c>
      <c r="O9" s="68">
        <f>SUM(FLT!O7)</f>
        <v>0</v>
      </c>
      <c r="P9" s="66">
        <f>SUM(SH!N7,SOC!N7,'RN SLS'!N7,PY!P7,PSC!N7,PHL!N7,MUE!N7,MU!N7,'HY'!P7,'GN'!N7,'FH'!N7,FLT!P7,'EH'!P7,'ED'!N7,'CM'!P7,ART!N7,)</f>
        <v>32</v>
      </c>
      <c r="Q9" s="67">
        <f>SUM(SH!O7,SOC!O7,'RN SLS'!O7,PY!Q7,PSC!O7,PHL!O7,MUE!O7,MU!O7,'HY'!Q7,'GN'!O7,'FH'!O7,FLT!Q7,'EH'!Q7,'ED'!O7,'CM'!Q7,ART!O7,)</f>
        <v>82</v>
      </c>
      <c r="R9" s="69">
        <f>SUM(SH!P7,SOC!P7,'RN SLS'!P7,PY!R7,PSC!P7,PHL!P7,MUE!P7,MU!P7,'HY'!R7,'GN'!P7,'FH'!P7,FLT!R7,'EH'!R7,'ED'!P7,'CM'!R7,ART!P7,)</f>
        <v>114</v>
      </c>
    </row>
    <row r="10" spans="1:18" ht="10.5" customHeight="1">
      <c r="A10" s="6" t="s">
        <v>52</v>
      </c>
      <c r="B10" s="66">
        <f>SUM(SH!B8,SOC!B8,'RN SLS'!B8,PY!B8,PSC!B8,PHL!B8,MUE!B8,MU!B8,'HY'!B8,'GN'!B8,'FH'!B8,FLT!B8,'EH'!B8,'ED'!B8,'CM'!B8,ART!B8,)</f>
        <v>30</v>
      </c>
      <c r="C10" s="67">
        <f>SUM(SH!C8,SOC!C8,'RN SLS'!C8,PY!C8,PSC!C8,PHL!C8,MUE!C8,MU!C8,'HY'!C8,'GN'!C8,'FH'!C8,FLT!C8,'EH'!C8,'ED'!C8,'CM'!C8,ART!C8,)</f>
        <v>99</v>
      </c>
      <c r="D10" s="66">
        <f>SUM(SH!D8,SOC!D8,'RN SLS'!D8,PY!D8,PSC!D8,PHL!D8,MUE!D8,MU!D8,'HY'!D8,'GN'!D8,'FH'!D8,FLT!D8,'EH'!D8,'ED'!D8,'CM'!D8,ART!D8,)</f>
        <v>2</v>
      </c>
      <c r="E10" s="67">
        <f>SUM(SH!E8,SOC!E8,'RN SLS'!E8,PY!E8,PSC!E8,PHL!E8,MUE!E8,MU!E8,'HY'!E8,'GN'!E8,'FH'!E8,FLT!E8,'EH'!E8,'ED'!E8,'CM'!E8,ART!E8,)</f>
        <v>17</v>
      </c>
      <c r="F10" s="66">
        <f>SUM(SH!F8,SOC!F8,'RN SLS'!F8,PY!F8,PSC!F8,PHL!F8,MUE!F8,MU!F8,'HY'!F8,'GN'!F8,'FH'!F8,FLT!F8,'EH'!F8,'ED'!F8,'CM'!F8,ART!F8,)</f>
        <v>1</v>
      </c>
      <c r="G10" s="67">
        <f>SUM(SH!G8,SOC!G8,'RN SLS'!G8,PY!G8,PSC!G8,PHL!G8,MUE!G8,MU!G8,'HY'!G8,'GN'!G8,'FH'!G8,FLT!G8,'EH'!G8,'ED'!G8,'CM'!G8,ART!G8,)</f>
        <v>3</v>
      </c>
      <c r="H10" s="66">
        <f>SUM(SH!H8,SOC!H8,'RN SLS'!H8,PY!H8,PSC!H8,PHL!H8,MUE!H8,MU!H8,'HY'!H8,'GN'!H8,'FH'!H8,FLT!H8,'EH'!H8,'ED'!H8,'CM'!H8,ART!H8,)</f>
        <v>0</v>
      </c>
      <c r="I10" s="67">
        <f>SUM(SH!I8,SOC!I8,'RN SLS'!I8,PY!I8,PSC!I8,PHL!I8,MUE!I8,MU!I8,'HY'!I8,'GN'!I8,'FH'!I8,FLT!I8,'EH'!I8,'ED'!I8,'CM'!I8,ART!I8,)</f>
        <v>0</v>
      </c>
      <c r="J10" s="66">
        <f>SUM(SH!J8,SOC!J8,'RN SLS'!J8,PY!J8,PSC!J8,PHL!J8,MUE!J8,MU!J8,'HY'!J8,'GN'!J8,'FH'!J8,FLT!J8,'EH'!J8,'ED'!J8,'CM'!J8,ART!J8,)</f>
        <v>2</v>
      </c>
      <c r="K10" s="67">
        <f>SUM(SH!K8,SOC!K8,'RN SLS'!K8,PY!K8,PSC!K8,PHL!K8,MUE!K8,MU!K8,'HY'!K8,'GN'!K8,'FH'!K8,FLT!K8,'EH'!K8,'ED'!K8,'CM'!K8,ART!K8,)</f>
        <v>2</v>
      </c>
      <c r="L10" s="66">
        <f>SUM(SH!L8,SOC!L8,'RN SLS'!L8,PY!L8,PSC!L8,PHL!L8,MUE!L8,MU!L8,'HY'!L8,'GN'!L8,'FH'!L8,FLT!L8,'EH'!L8,'ED'!L8,'CM'!L8,ART!L8,)</f>
        <v>3</v>
      </c>
      <c r="M10" s="67">
        <f>SUM(SH!M8,SOC!M8,'RN SLS'!M8,PY!M8,PSC!M8,PHL!M8,MUE!M8,MU!M8,'HY'!M8,'GN'!M8,'FH'!M8,FLT!M8,'EH'!M8,'ED'!M8,'CM'!M8,ART!M8,)</f>
        <v>2</v>
      </c>
      <c r="N10" s="68">
        <f>SUM(FLT!N8)</f>
        <v>0</v>
      </c>
      <c r="O10" s="68">
        <f>SUM(FLT!O8)</f>
        <v>0</v>
      </c>
      <c r="P10" s="66">
        <f>SUM(SH!N8,SOC!N8,'RN SLS'!N8,PY!P8,PSC!N8,PHL!N8,MUE!N8,MU!N8,'HY'!P8,'GN'!N8,'FH'!N8,FLT!P8,'EH'!P8,'ED'!N8,'CM'!P8,ART!N8,)</f>
        <v>38</v>
      </c>
      <c r="Q10" s="67">
        <f>SUM(SH!O8,SOC!O8,'RN SLS'!O8,PY!Q8,PSC!O8,PHL!O8,MUE!O8,MU!O8,'HY'!Q8,'GN'!O8,'FH'!O8,FLT!Q8,'EH'!Q8,'ED'!O8,'CM'!Q8,ART!O8,)</f>
        <v>123</v>
      </c>
      <c r="R10" s="69">
        <f>SUM(SH!P8,SOC!P8,'RN SLS'!P8,PY!R8,PSC!P8,PHL!P8,MUE!P8,MU!P8,'HY'!R8,'GN'!P8,'FH'!P8,FLT!R8,'EH'!R8,'ED'!P8,'CM'!R8,ART!P8,)</f>
        <v>161</v>
      </c>
    </row>
    <row r="11" spans="1:18" ht="10.5" customHeight="1">
      <c r="A11" s="6" t="s">
        <v>59</v>
      </c>
      <c r="B11" s="66">
        <f>SUM(SH!B9,SOC!B9,'RN SLS'!B9,PY!B9,PSC!B9,PHL!B9,MUE!B9,MU!B9,'HY'!B9,'GN'!B9,'FH'!B9,FLT!B9,'EH'!B9,'ED'!B9,'CM'!B9,ART!B9,)</f>
        <v>40</v>
      </c>
      <c r="C11" s="67">
        <f>SUM(SH!C9,SOC!C9,'RN SLS'!C9,PY!C9,PSC!C9,PHL!C9,MUE!C9,MU!C9,'HY'!C9,'GN'!C9,'FH'!C9,FLT!C9,'EH'!C9,'ED'!C9,'CM'!C9,ART!C9,)</f>
        <v>89</v>
      </c>
      <c r="D11" s="66">
        <f>SUM(SH!D9,SOC!D9,'RN SLS'!D9,PY!D9,PSC!D9,PHL!D9,MUE!D9,MU!D9,'HY'!D9,'GN'!D9,'FH'!D9,FLT!D9,'EH'!D9,'ED'!D9,'CM'!D9,ART!D9,)</f>
        <v>1</v>
      </c>
      <c r="E11" s="67">
        <f>SUM(SH!E9,SOC!E9,'RN SLS'!E9,PY!E9,PSC!E9,PHL!E9,MUE!E9,MU!E9,'HY'!E9,'GN'!E9,'FH'!E9,FLT!E9,'EH'!E9,'ED'!E9,'CM'!E9,ART!E9,)</f>
        <v>15</v>
      </c>
      <c r="F11" s="66">
        <f>SUM(SH!F9,SOC!F9,'RN SLS'!F9,PY!F9,PSC!F9,PHL!F9,MUE!F9,MU!F9,'HY'!F9,'GN'!F9,'FH'!F9,FLT!F9,'EH'!F9,'ED'!F9,'CM'!F9,ART!F9,)</f>
        <v>0</v>
      </c>
      <c r="G11" s="67">
        <f>SUM(SH!G9,SOC!G9,'RN SLS'!G9,PY!G9,PSC!G9,PHL!G9,MUE!G9,MU!G9,'HY'!G9,'GN'!G9,'FH'!G9,FLT!G9,'EH'!G9,'ED'!G9,'CM'!G9,ART!G9,)</f>
        <v>5</v>
      </c>
      <c r="H11" s="66">
        <f>SUM(SH!H9,SOC!H9,'RN SLS'!H9,PY!H9,PSC!H9,PHL!H9,MUE!H9,MU!H9,'HY'!H9,'GN'!H9,'FH'!H9,FLT!H9,'EH'!H9,'ED'!H9,'CM'!H9,ART!H9,)</f>
        <v>1</v>
      </c>
      <c r="I11" s="67">
        <f>SUM(SH!I9,SOC!I9,'RN SLS'!I9,PY!I9,PSC!I9,PHL!I9,MUE!I9,MU!I9,'HY'!I9,'GN'!I9,'FH'!I9,FLT!I9,'EH'!I9,'ED'!I9,'CM'!I9,ART!I9,)</f>
        <v>1</v>
      </c>
      <c r="J11" s="66">
        <f>SUM(SH!J9,SOC!J9,'RN SLS'!J9,PY!J9,PSC!J9,PHL!J9,MUE!J9,MU!J9,'HY'!J9,'GN'!J9,'FH'!J9,FLT!J9,'EH'!J9,'ED'!J9,'CM'!J9,ART!J9,)</f>
        <v>1</v>
      </c>
      <c r="K11" s="67">
        <f>SUM(SH!K9,SOC!K9,'RN SLS'!K9,PY!K9,PSC!K9,PHL!K9,MUE!K9,MU!K9,'HY'!K9,'GN'!K9,'FH'!K9,FLT!K9,'EH'!K9,'ED'!K9,'CM'!K9,ART!K9,)</f>
        <v>2</v>
      </c>
      <c r="L11" s="66">
        <f>SUM(SH!L9,SOC!L9,'RN SLS'!L9,PY!L9,PSC!L9,PHL!L9,MUE!L9,MU!L9,'HY'!L9,'GN'!L9,'FH'!L9,FLT!L9,'EH'!L9,'ED'!L9,'CM'!L9,ART!L9,)</f>
        <v>2</v>
      </c>
      <c r="M11" s="67">
        <f>SUM(SH!M9,SOC!M9,'RN SLS'!M9,PY!M9,PSC!M9,PHL!M9,MUE!M9,MU!M9,'HY'!M9,'GN'!M9,'FH'!M9,FLT!M9,'EH'!M9,'ED'!M9,'CM'!M9,ART!M9,)</f>
        <v>4</v>
      </c>
      <c r="N11" s="68">
        <f>SUM(FLT!N9)</f>
        <v>0</v>
      </c>
      <c r="O11" s="68">
        <f>SUM(FLT!O9)</f>
        <v>0</v>
      </c>
      <c r="P11" s="66">
        <f>SUM(SH!N9,SOC!N9,'RN SLS'!N9,PY!P9,PSC!N9,PHL!N9,MUE!N9,MU!N9,'HY'!P9,'GN'!N9,'FH'!N9,FLT!P9,'EH'!P9,'ED'!N9,'CM'!P9,ART!N9,)</f>
        <v>45</v>
      </c>
      <c r="Q11" s="67">
        <f>SUM(SH!O9,SOC!O9,'RN SLS'!O9,PY!Q9,PSC!O9,PHL!O9,MUE!O9,MU!O9,'HY'!Q9,'GN'!O9,'FH'!O9,FLT!Q9,'EH'!Q9,'ED'!O9,'CM'!Q9,ART!O9,)</f>
        <v>116</v>
      </c>
      <c r="R11" s="69">
        <f>SUM(SH!P9,SOC!P9,'RN SLS'!P9,PY!R9,PSC!P9,PHL!P9,MUE!P9,MU!P9,'HY'!R9,'GN'!P9,'FH'!P9,FLT!R9,'EH'!R9,'ED'!P9,'CM'!R9,ART!P9,)</f>
        <v>161</v>
      </c>
    </row>
    <row r="12" spans="1:18" ht="10.5" customHeight="1">
      <c r="A12" s="6" t="s">
        <v>76</v>
      </c>
      <c r="B12" s="66">
        <f>SUM(SH!B10,SOC!B10,'RN SLS'!B10,PY!B10,PSC!B10,PHL!B10,MUE!B10,MU!B10,'HY'!B10,'GN'!B10,'FH'!B10,FLT!B10,'EH'!B10,'ED'!B10,'CM'!B10,ART!B10,)</f>
        <v>37</v>
      </c>
      <c r="C12" s="67">
        <f>SUM(SH!C10,SOC!C10,'RN SLS'!C10,PY!C10,PSC!C10,PHL!C10,MUE!C10,MU!C10,'HY'!C10,'GN'!C10,'FH'!C10,FLT!C10,'EH'!C10,'ED'!C10,'CM'!C10,ART!C10,)</f>
        <v>84</v>
      </c>
      <c r="D12" s="66">
        <f>SUM(SH!D10,SOC!D10,'RN SLS'!D10,PY!D10,PSC!D10,PHL!D10,MUE!D10,MU!D10,'HY'!D10,'GN'!D10,'FH'!D10,FLT!D10,'EH'!D10,'ED'!D10,'CM'!D10,ART!D10,)</f>
        <v>3</v>
      </c>
      <c r="E12" s="67">
        <f>SUM(SH!E10,SOC!E10,'RN SLS'!E10,PY!E10,PSC!E10,PHL!E10,MUE!E10,MU!E10,'HY'!E10,'GN'!E10,'FH'!E10,FLT!E10,'EH'!E10,'ED'!E10,'CM'!E10,ART!E10,)</f>
        <v>20</v>
      </c>
      <c r="F12" s="66">
        <f>SUM(SH!F10,SOC!F10,'RN SLS'!F10,PY!F10,PSC!F10,PHL!F10,MUE!F10,MU!F10,'HY'!F10,'GN'!F10,'FH'!F10,FLT!F10,'EH'!F10,'ED'!F10,'CM'!F10,ART!F10,)</f>
        <v>1</v>
      </c>
      <c r="G12" s="67">
        <f>SUM(SH!G10,SOC!G10,'RN SLS'!G10,PY!G10,PSC!G10,PHL!G10,MUE!G10,MU!G10,'HY'!G10,'GN'!G10,'FH'!G10,FLT!G10,'EH'!G10,'ED'!G10,'CM'!G10,ART!G10,)</f>
        <v>5</v>
      </c>
      <c r="H12" s="124">
        <f>SUM(SH!H10,SOC!H10,'RN SLS'!H10,PY!H10,PSC!H10,PHL!H10,MUE!H10,MU!H10,'HY'!H10,'GN'!H10,'FH'!H10,FLT!H10,'EH'!H10,'ED'!H10,'CM'!H10,ART!H10,)</f>
        <v>1</v>
      </c>
      <c r="I12" s="125">
        <f>SUM(SH!I10,SOC!I10,'RN SLS'!I10,PY!I10,PSC!I10,PHL!I10,MUE!I10,MU!I10,'HY'!I10,'GN'!I10,'FH'!I10,FLT!I10,'EH'!I10,'ED'!I10,'CM'!I10,ART!I10,)</f>
        <v>2</v>
      </c>
      <c r="J12" s="124">
        <f>SUM(SH!J10,SOC!J10,'RN SLS'!J10,PY!J10,PSC!J10,PHL!J10,MUE!J10,MU!J10,'HY'!J10,'GN'!J10,'FH'!J10,FLT!J10,'EH'!J10,'ED'!J10,'CM'!J10,ART!J10,)</f>
        <v>1</v>
      </c>
      <c r="K12" s="125">
        <f>SUM(SH!K10,SOC!K10,'RN SLS'!K10,PY!K10,PSC!K10,PHL!K10,MUE!K10,MU!K10,'HY'!K10,'GN'!K10,'FH'!K10,FLT!K10,'EH'!K10,'ED'!K10,'CM'!K10,ART!K10,)</f>
        <v>1</v>
      </c>
      <c r="L12" s="66">
        <f>SUM(SH!L10,SOC!L10,'RN SLS'!L10,PY!L10,PSC!L10,PHL!L10,MUE!L10,MU!L10,'HY'!L10,'GN'!L10,'FH'!L10,FLT!L10,'EH'!L10,'ED'!L10,'CM'!L10,ART!L10,)</f>
        <v>0</v>
      </c>
      <c r="M12" s="67">
        <f>SUM(SH!M10,SOC!M10,'RN SLS'!M10,PY!M10,PSC!M10,PHL!M10,MUE!M10,MU!M10,'HY'!M10,'GN'!M10,'FH'!M10,FLT!M10,'EH'!M10,'ED'!M10,'CM'!M10,ART!M10,)</f>
        <v>1</v>
      </c>
      <c r="N12" s="68">
        <f>SUM(FLT!N10)</f>
        <v>0</v>
      </c>
      <c r="O12" s="68">
        <f>SUM(FLT!O10)</f>
        <v>0</v>
      </c>
      <c r="P12" s="66">
        <f>SUM(SH!N10,SOC!N10,'RN SLS'!N10,PY!P10,PSC!N10,PHL!N10,MUE!N10,MU!N10,'HY'!P10,'GN'!N10,'FH'!N10,FLT!P10,'EH'!P10,'ED'!N10,'CM'!P10,ART!N10,)</f>
        <v>43</v>
      </c>
      <c r="Q12" s="67">
        <f>SUM(SH!O10,SOC!O10,'RN SLS'!O10,PY!Q10,PSC!O10,PHL!O10,MUE!O10,MU!O10,'HY'!Q10,'GN'!O10,'FH'!O10,FLT!Q10,'EH'!Q10,'ED'!O10,'CM'!Q10,ART!O10,)</f>
        <v>113</v>
      </c>
      <c r="R12" s="69">
        <f>SUM(SH!P10,SOC!P10,'RN SLS'!P10,PY!R10,PSC!P10,PHL!P10,MUE!P10,MU!P10,'HY'!R10,'GN'!P10,'FH'!P10,FLT!R10,'EH'!R10,'ED'!P10,'CM'!R10,ART!P10,)</f>
        <v>156</v>
      </c>
    </row>
    <row r="13" spans="2:18" ht="10.5" customHeight="1">
      <c r="B13" s="9"/>
      <c r="C13" s="10"/>
      <c r="D13" s="9"/>
      <c r="E13" s="10"/>
      <c r="F13" s="9"/>
      <c r="G13" s="10"/>
      <c r="H13" s="9"/>
      <c r="I13" s="20"/>
      <c r="J13" s="9"/>
      <c r="K13" s="10"/>
      <c r="L13" s="9"/>
      <c r="M13" s="10"/>
      <c r="N13" s="20"/>
      <c r="O13" s="20"/>
      <c r="P13" s="9"/>
      <c r="Q13" s="10"/>
      <c r="R13" s="11"/>
    </row>
    <row r="14" spans="2:18" ht="10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0.5" customHeight="1">
      <c r="A15"/>
      <c r="B15" s="46" t="s">
        <v>1</v>
      </c>
      <c r="C15" s="47"/>
      <c r="D15" s="46" t="s">
        <v>2</v>
      </c>
      <c r="E15" s="47"/>
      <c r="F15" s="46" t="s">
        <v>3</v>
      </c>
      <c r="G15" s="47"/>
      <c r="H15" s="46" t="s">
        <v>4</v>
      </c>
      <c r="I15" s="47"/>
      <c r="J15" s="46" t="s">
        <v>5</v>
      </c>
      <c r="K15" s="47"/>
      <c r="L15" s="128" t="s">
        <v>6</v>
      </c>
      <c r="M15" s="129"/>
      <c r="N15" s="117" t="s">
        <v>60</v>
      </c>
      <c r="O15" s="117"/>
      <c r="P15" s="46" t="s">
        <v>7</v>
      </c>
      <c r="Q15" s="47"/>
      <c r="R15" s="42" t="s">
        <v>8</v>
      </c>
    </row>
    <row r="16" spans="1:18" ht="10.5" customHeight="1">
      <c r="A16" s="6" t="s">
        <v>82</v>
      </c>
      <c r="B16" s="43" t="s">
        <v>9</v>
      </c>
      <c r="C16" s="44" t="s">
        <v>10</v>
      </c>
      <c r="D16" s="43" t="s">
        <v>9</v>
      </c>
      <c r="E16" s="44" t="s">
        <v>10</v>
      </c>
      <c r="F16" s="43" t="s">
        <v>9</v>
      </c>
      <c r="G16" s="44" t="s">
        <v>10</v>
      </c>
      <c r="H16" s="43" t="s">
        <v>9</v>
      </c>
      <c r="I16" s="44" t="s">
        <v>10</v>
      </c>
      <c r="J16" s="43" t="s">
        <v>9</v>
      </c>
      <c r="K16" s="44" t="s">
        <v>10</v>
      </c>
      <c r="L16" s="43" t="s">
        <v>9</v>
      </c>
      <c r="M16" s="44" t="s">
        <v>10</v>
      </c>
      <c r="N16" s="43" t="s">
        <v>9</v>
      </c>
      <c r="O16" s="44" t="s">
        <v>10</v>
      </c>
      <c r="P16" s="43" t="s">
        <v>9</v>
      </c>
      <c r="Q16" s="44" t="s">
        <v>10</v>
      </c>
      <c r="R16" s="45" t="s">
        <v>7</v>
      </c>
    </row>
    <row r="17" spans="1:18" ht="10.5" customHeight="1">
      <c r="A17"/>
      <c r="B17" s="3"/>
      <c r="C17" s="4"/>
      <c r="D17" s="3"/>
      <c r="E17" s="16"/>
      <c r="F17" s="3"/>
      <c r="G17" s="4"/>
      <c r="H17" s="3"/>
      <c r="I17" s="4"/>
      <c r="J17" s="3"/>
      <c r="K17" s="4"/>
      <c r="L17" s="3"/>
      <c r="M17" s="4"/>
      <c r="N17" s="118"/>
      <c r="O17" s="118"/>
      <c r="P17" s="3"/>
      <c r="Q17" s="4"/>
      <c r="R17" s="8"/>
    </row>
    <row r="18" spans="1:18" ht="10.5" customHeight="1">
      <c r="A18" s="6" t="s">
        <v>45</v>
      </c>
      <c r="B18" s="66">
        <f>SUM(PA!B6,PY!B16,'HY'!B16,'EH'!B16,)</f>
        <v>5</v>
      </c>
      <c r="C18" s="67">
        <f>SUM(PA!C6,PY!C16,'HY'!C16,'EH'!C16,)</f>
        <v>19</v>
      </c>
      <c r="D18" s="66">
        <f>SUM(PA!D6,PY!D16,'HY'!D16,'EH'!D16,)</f>
        <v>1</v>
      </c>
      <c r="E18" s="67">
        <f>SUM(PA!E6,PY!E16,'HY'!E16,'EH'!E16,)</f>
        <v>5</v>
      </c>
      <c r="F18" s="66">
        <f>SUM(PA!F6,PY!F16,'HY'!F16,'EH'!F16,)</f>
        <v>0</v>
      </c>
      <c r="G18" s="67">
        <f>SUM(PA!G6,PY!G16,'HY'!G16,'EH'!G16,)</f>
        <v>0</v>
      </c>
      <c r="H18" s="66">
        <f>SUM(PA!H6,PY!H16,'HY'!H16,'EH'!H16,)</f>
        <v>0</v>
      </c>
      <c r="I18" s="67">
        <f>SUM(PA!I6,PY!I16,'HY'!I16,'EH'!I16,)</f>
        <v>1</v>
      </c>
      <c r="J18" s="66">
        <f>SUM(PA!J6,PY!J16,'HY'!J16,'EH'!J16,)</f>
        <v>0</v>
      </c>
      <c r="K18" s="67">
        <f>SUM(PA!K6,PY!K16,'HY'!K16,'EH'!K16,)</f>
        <v>0</v>
      </c>
      <c r="L18" s="66">
        <f>SUM(PA!L6,PY!L16,'HY'!L16,'EH'!L16,)</f>
        <v>1</v>
      </c>
      <c r="M18" s="67">
        <f>SUM(PA!M6,PY!M16,'HY'!M16,'EH'!M16,)</f>
        <v>1</v>
      </c>
      <c r="N18" s="68">
        <v>0</v>
      </c>
      <c r="O18" s="68">
        <v>0</v>
      </c>
      <c r="P18" s="66">
        <f>SUM(PA!P6,PY!P16,'HY'!P16,'EH'!P16,)</f>
        <v>7</v>
      </c>
      <c r="Q18" s="67">
        <f>SUM(PA!Q6,PY!Q16,'HY'!Q16,'EH'!Q16,)</f>
        <v>26</v>
      </c>
      <c r="R18" s="69">
        <f>SUM(PA!R6,PY!R16,'HY'!R16,'EH'!R16,)</f>
        <v>33</v>
      </c>
    </row>
    <row r="19" spans="1:18" ht="10.5" customHeight="1">
      <c r="A19" s="6" t="s">
        <v>47</v>
      </c>
      <c r="B19" s="66">
        <f>SUM(PA!B7,PY!B17,'HY'!B17,'EH'!B17,)</f>
        <v>3</v>
      </c>
      <c r="C19" s="67">
        <f>SUM(PA!C7,PY!C17,'HY'!C17,'EH'!C17,)</f>
        <v>12</v>
      </c>
      <c r="D19" s="66">
        <f>SUM(PA!D7,PY!D17,'HY'!D17,'EH'!D17,)</f>
        <v>0</v>
      </c>
      <c r="E19" s="67">
        <f>SUM(PA!E7,PY!E17,'HY'!E17,'EH'!E17,)</f>
        <v>1</v>
      </c>
      <c r="F19" s="66">
        <f>SUM(PA!F7,PY!F17,'HY'!F17,'EH'!F17,)</f>
        <v>1</v>
      </c>
      <c r="G19" s="67">
        <f>SUM(PA!G7,PY!G17,'HY'!G17,'EH'!G17,)</f>
        <v>0</v>
      </c>
      <c r="H19" s="66">
        <f>SUM(PA!H7,PY!H17,'HY'!H17,'EH'!H17,)</f>
        <v>1</v>
      </c>
      <c r="I19" s="67">
        <f>SUM(PA!I7,PY!I17,'HY'!I17,'EH'!I17,)</f>
        <v>1</v>
      </c>
      <c r="J19" s="66">
        <f>SUM(PA!J7,PY!J17,'HY'!J17,'EH'!J17,)</f>
        <v>0</v>
      </c>
      <c r="K19" s="67">
        <f>SUM(PA!K7,PY!K17,'HY'!K17,'EH'!K17,)</f>
        <v>0</v>
      </c>
      <c r="L19" s="66">
        <f>SUM(PA!L7,PY!L17,'HY'!L17,'EH'!L17,)</f>
        <v>0</v>
      </c>
      <c r="M19" s="67">
        <f>SUM(PA!M7,PY!M17,'HY'!M17,'EH'!M17,)</f>
        <v>1</v>
      </c>
      <c r="N19" s="68">
        <v>0</v>
      </c>
      <c r="O19" s="68">
        <v>0</v>
      </c>
      <c r="P19" s="66">
        <f>SUM(PA!P7,PY!P17,'HY'!P17,'EH'!P17,)</f>
        <v>5</v>
      </c>
      <c r="Q19" s="67">
        <f>SUM(PA!Q7,PY!Q17,'HY'!Q17,'EH'!Q17,)</f>
        <v>15</v>
      </c>
      <c r="R19" s="69">
        <f>SUM(PA!R7,PY!R17,'HY'!R17,'EH'!R17,)</f>
        <v>20</v>
      </c>
    </row>
    <row r="20" spans="1:18" ht="10.5" customHeight="1">
      <c r="A20" s="6" t="s">
        <v>52</v>
      </c>
      <c r="B20" s="66">
        <f>SUM(PA!B8,PY!B18,'HY'!B18,'EH'!B18,)</f>
        <v>4</v>
      </c>
      <c r="C20" s="67">
        <f>SUM(PA!C8,PY!C18,'HY'!C18,'EH'!C18,)</f>
        <v>12</v>
      </c>
      <c r="D20" s="66">
        <f>SUM(PA!D8,PY!D18,'HY'!D18,'EH'!D18,)</f>
        <v>2</v>
      </c>
      <c r="E20" s="67">
        <f>SUM(PA!E8,PY!E18,'HY'!E18,'EH'!E18,)</f>
        <v>5</v>
      </c>
      <c r="F20" s="66">
        <f>SUM(PA!F8,PY!F18,'HY'!F18,'EH'!F18,)</f>
        <v>0</v>
      </c>
      <c r="G20" s="67">
        <f>SUM(PA!G8,PY!G18,'HY'!G18,'EH'!G18,)</f>
        <v>1</v>
      </c>
      <c r="H20" s="66">
        <f>SUM(PA!H8,PY!H18,'HY'!H18,'EH'!H18,)</f>
        <v>0</v>
      </c>
      <c r="I20" s="67">
        <f>SUM(PA!I8,PY!I18,'HY'!I18,'EH'!I18,)</f>
        <v>1</v>
      </c>
      <c r="J20" s="66">
        <f>SUM(PA!J8,PY!J18,'HY'!J18,'EH'!J18,)</f>
        <v>0</v>
      </c>
      <c r="K20" s="67">
        <f>SUM(PA!K8,PY!K18,'HY'!K18,'EH'!K18,)</f>
        <v>0</v>
      </c>
      <c r="L20" s="66">
        <f>SUM(PA!L8,PY!L18,'HY'!L18,'EH'!L18,)</f>
        <v>0</v>
      </c>
      <c r="M20" s="67">
        <f>SUM(PA!M8,PY!M18,'HY'!M18,'EH'!M18,)</f>
        <v>1</v>
      </c>
      <c r="N20" s="68">
        <v>0</v>
      </c>
      <c r="O20" s="68">
        <v>0</v>
      </c>
      <c r="P20" s="66">
        <f>SUM(PA!P8,PY!P18,'HY'!P18,'EH'!P18,)</f>
        <v>6</v>
      </c>
      <c r="Q20" s="67">
        <f>SUM(PA!Q8,PY!Q18,'HY'!Q18,'EH'!Q18,)</f>
        <v>20</v>
      </c>
      <c r="R20" s="69">
        <f>SUM(PA!R8,PY!R18,'HY'!R18,'EH'!R18,)</f>
        <v>26</v>
      </c>
    </row>
    <row r="21" spans="1:18" ht="10.5" customHeight="1">
      <c r="A21" s="6" t="s">
        <v>59</v>
      </c>
      <c r="B21" s="66">
        <f>SUM(PA!B9,PY!B19,'HY'!B19,'EH'!B19,)</f>
        <v>2</v>
      </c>
      <c r="C21" s="68">
        <f>SUM(PA!C9,PY!C19,'HY'!C19,'EH'!C19,)</f>
        <v>24</v>
      </c>
      <c r="D21" s="66">
        <f>SUM(PA!D9,PY!D19,'HY'!D19,'EH'!D19,)</f>
        <v>1</v>
      </c>
      <c r="E21" s="68">
        <f>SUM(PA!E9,PY!E19,'HY'!E19,'EH'!E19,)</f>
        <v>0</v>
      </c>
      <c r="F21" s="66">
        <f>SUM(PA!F9,PY!F19,'HY'!F19,'EH'!F19,)</f>
        <v>0</v>
      </c>
      <c r="G21" s="68">
        <f>SUM(PA!G9,PY!G19,'HY'!G19,'EH'!G19,)</f>
        <v>1</v>
      </c>
      <c r="H21" s="66">
        <f>SUM(PA!H9,PY!H19,'HY'!H19,'EH'!H19,)</f>
        <v>0</v>
      </c>
      <c r="I21" s="68">
        <f>SUM(PA!I9,PY!I19,'HY'!I19,'EH'!I19,)</f>
        <v>0</v>
      </c>
      <c r="J21" s="66">
        <f>SUM(PA!J9,PY!J19,'HY'!J19,'EH'!J19,)</f>
        <v>0</v>
      </c>
      <c r="K21" s="68">
        <f>SUM(PA!K9,PY!K19,'HY'!K19,'EH'!K19,)</f>
        <v>1</v>
      </c>
      <c r="L21" s="66">
        <f>SUM(PA!L9,PY!L19,'HY'!L19,'EH'!L19,)</f>
        <v>0</v>
      </c>
      <c r="M21" s="67">
        <f>SUM(PA!M9,PY!M19,'HY'!M19,'EH'!M19,)</f>
        <v>0</v>
      </c>
      <c r="N21" s="68">
        <v>0</v>
      </c>
      <c r="O21" s="68">
        <v>0</v>
      </c>
      <c r="P21" s="66">
        <f>SUM(PA!P9,PY!P19,'HY'!P19,'EH'!P19,)</f>
        <v>3</v>
      </c>
      <c r="Q21" s="67">
        <f>SUM(PA!Q9,PY!Q19,'HY'!Q19,'EH'!Q19,)</f>
        <v>26</v>
      </c>
      <c r="R21" s="69">
        <f>SUM(PA!R9,PY!R19,'HY'!R19,'EH'!R19,)</f>
        <v>29</v>
      </c>
    </row>
    <row r="22" spans="1:18" ht="10.5" customHeight="1">
      <c r="A22" s="6" t="s">
        <v>76</v>
      </c>
      <c r="B22" s="66">
        <f>SUM(PA!B10,PY!B20,'HY'!B20,'EH'!B20,)</f>
        <v>7</v>
      </c>
      <c r="C22" s="68">
        <f>SUM(PA!C10,PY!C20,'HY'!C20,'EH'!C20,)</f>
        <v>17</v>
      </c>
      <c r="D22" s="66">
        <f>SUM(PA!D10,PY!D20,'HY'!D20,'EH'!D20,)</f>
        <v>0</v>
      </c>
      <c r="E22" s="68">
        <f>SUM(PA!E10,PY!E20,'HY'!E20,'EH'!E20,)</f>
        <v>2</v>
      </c>
      <c r="F22" s="66">
        <f>SUM(PA!F10,PY!F20,'HY'!F20,'EH'!F20,)</f>
        <v>0</v>
      </c>
      <c r="G22" s="68">
        <f>SUM(PA!G10,PY!G20,'HY'!G20,'EH'!G20,)</f>
        <v>0</v>
      </c>
      <c r="H22" s="66">
        <f>SUM(PA!H10,PY!H20,'HY'!H20,'EH'!H20,)</f>
        <v>0</v>
      </c>
      <c r="I22" s="68">
        <f>SUM(PA!I10,PY!I20,'HY'!I20,'EH'!I20,)</f>
        <v>0</v>
      </c>
      <c r="J22" s="66">
        <f>SUM(PA!J10,PY!J20,'HY'!J20,'EH'!J20,)</f>
        <v>0</v>
      </c>
      <c r="K22" s="68">
        <f>SUM(PA!K10,PY!K20,'HY'!K20,'EH'!K20,)</f>
        <v>1</v>
      </c>
      <c r="L22" s="66">
        <f>SUM(PA!L10,PY!L20,'HY'!L20,'EH'!L20,)</f>
        <v>0</v>
      </c>
      <c r="M22" s="67">
        <f>SUM(PA!M10,PY!M20,'HY'!M20,'EH'!M20,)</f>
        <v>1</v>
      </c>
      <c r="N22" s="68">
        <v>0</v>
      </c>
      <c r="O22" s="68">
        <v>0</v>
      </c>
      <c r="P22" s="66">
        <f>SUM(PA!P10,PY!P20,'HY'!P20,'EH'!P20,)</f>
        <v>7</v>
      </c>
      <c r="Q22" s="67">
        <f>SUM(PA!Q10,PY!Q20,'HY'!Q20,'EH'!Q20,)</f>
        <v>21</v>
      </c>
      <c r="R22" s="69">
        <f>SUM(PA!R10,PY!R20,'HY'!R20,'EH'!R20,)</f>
        <v>28</v>
      </c>
    </row>
    <row r="23" spans="2:18" ht="10.5" customHeight="1"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  <c r="N23" s="20"/>
      <c r="O23" s="20"/>
      <c r="P23" s="9"/>
      <c r="Q23" s="10"/>
      <c r="R23" s="11"/>
    </row>
    <row r="24" ht="10.5" customHeight="1">
      <c r="A24"/>
    </row>
    <row r="25" ht="10.5" customHeight="1">
      <c r="A25" s="6" t="s">
        <v>13</v>
      </c>
    </row>
    <row r="26" spans="1:18" ht="10.5" customHeight="1">
      <c r="A26" s="6" t="s">
        <v>11</v>
      </c>
      <c r="B26" s="46" t="s">
        <v>1</v>
      </c>
      <c r="C26" s="47"/>
      <c r="D26" s="46" t="s">
        <v>2</v>
      </c>
      <c r="E26" s="47"/>
      <c r="F26" s="46" t="s">
        <v>3</v>
      </c>
      <c r="G26" s="47"/>
      <c r="H26" s="46" t="s">
        <v>4</v>
      </c>
      <c r="I26" s="47"/>
      <c r="J26" s="46" t="s">
        <v>5</v>
      </c>
      <c r="K26" s="47"/>
      <c r="L26" s="128" t="s">
        <v>6</v>
      </c>
      <c r="M26" s="129"/>
      <c r="N26" s="117" t="s">
        <v>60</v>
      </c>
      <c r="O26" s="117"/>
      <c r="P26" s="46" t="s">
        <v>7</v>
      </c>
      <c r="Q26" s="47"/>
      <c r="R26" s="42" t="s">
        <v>8</v>
      </c>
    </row>
    <row r="27" spans="1:18" ht="10.5" customHeight="1">
      <c r="A27" s="6" t="s">
        <v>12</v>
      </c>
      <c r="B27" s="43" t="s">
        <v>9</v>
      </c>
      <c r="C27" s="44" t="s">
        <v>10</v>
      </c>
      <c r="D27" s="43" t="s">
        <v>9</v>
      </c>
      <c r="E27" s="44" t="s">
        <v>10</v>
      </c>
      <c r="F27" s="43" t="s">
        <v>9</v>
      </c>
      <c r="G27" s="44" t="s">
        <v>10</v>
      </c>
      <c r="H27" s="43" t="s">
        <v>9</v>
      </c>
      <c r="I27" s="44" t="s">
        <v>10</v>
      </c>
      <c r="J27" s="43" t="s">
        <v>9</v>
      </c>
      <c r="K27" s="44" t="s">
        <v>10</v>
      </c>
      <c r="L27" s="43" t="s">
        <v>9</v>
      </c>
      <c r="M27" s="44" t="s">
        <v>10</v>
      </c>
      <c r="N27" s="43" t="s">
        <v>9</v>
      </c>
      <c r="O27" s="44" t="s">
        <v>10</v>
      </c>
      <c r="P27" s="43" t="s">
        <v>9</v>
      </c>
      <c r="Q27" s="44" t="s">
        <v>10</v>
      </c>
      <c r="R27" s="45" t="s">
        <v>7</v>
      </c>
    </row>
    <row r="28" spans="1:18" ht="10.5">
      <c r="A28" s="6"/>
      <c r="B28" s="21"/>
      <c r="C28" s="22"/>
      <c r="D28" s="21"/>
      <c r="E28" s="22"/>
      <c r="F28" s="21"/>
      <c r="G28" s="22"/>
      <c r="H28" s="21"/>
      <c r="I28" s="22"/>
      <c r="J28" s="12"/>
      <c r="K28" s="13"/>
      <c r="L28" s="21"/>
      <c r="M28" s="22"/>
      <c r="N28" s="119"/>
      <c r="O28" s="119"/>
      <c r="P28" s="21"/>
      <c r="Q28" s="22"/>
      <c r="R28" s="5"/>
    </row>
    <row r="29" spans="1:18" s="16" customFormat="1" ht="10.5" customHeight="1">
      <c r="A29" s="6" t="s">
        <v>45</v>
      </c>
      <c r="B29" s="70">
        <f>SUM('PEN&amp;UND'!B7,SH!B16,SOC!B17,'RN SLS'!B17,PY!B27,PSC!B17,PHL!B17,MUE!B17,MU!B17,'HY'!B27,'GN'!B17,'FH'!B17,FLT!B17,'EH'!B27,'ED'!B17,'CM'!B16,ART!B16,)</f>
        <v>211</v>
      </c>
      <c r="C29" s="94">
        <f>SUM('PEN&amp;UND'!C7,SH!C16,SOC!C17,'RN SLS'!C17,PY!C27,PSC!C17,PHL!C17,MUE!C17,MU!C17,'HY'!C27,'GN'!C17,'FH'!C17,FLT!C17,'EH'!C27,'ED'!C17,'CM'!C16,ART!C16,)</f>
        <v>463</v>
      </c>
      <c r="D29" s="70">
        <f>SUM('PEN&amp;UND'!D7,SH!D16,SOC!D17,'RN SLS'!D17,PY!D27,PSC!D17,PHL!D17,MUE!D17,MU!D17,'HY'!D27,'GN'!D17,'FH'!D17,FLT!D17,'EH'!D27,'ED'!D17,'CM'!D16,ART!D16,)</f>
        <v>19</v>
      </c>
      <c r="E29" s="94">
        <f>SUM('PEN&amp;UND'!E7,SH!E16,SOC!E17,'RN SLS'!E17,PY!E27,PSC!E17,PHL!E17,MUE!E17,MU!E17,'HY'!E27,'GN'!E17,'FH'!E17,FLT!E17,'EH'!E27,'ED'!E17,'CM'!E16,ART!E16,)</f>
        <v>89</v>
      </c>
      <c r="F29" s="70">
        <f>SUM('PEN&amp;UND'!F7,SH!F16,SOC!F17,'RN SLS'!F17,PY!F27,PSC!F17,PHL!F17,MUE!F17,MU!F17,'HY'!F27,'GN'!F17,'FH'!F17,FLT!F17,'EH'!F27,'ED'!F17,'CM'!F16,ART!F16,)</f>
        <v>9</v>
      </c>
      <c r="G29" s="94">
        <f>SUM('PEN&amp;UND'!G7,SH!G16,SOC!G17,'RN SLS'!G17,PY!G27,PSC!G17,PHL!G17,MUE!G17,MU!G17,'HY'!G27,'GN'!G17,'FH'!G17,FLT!G17,'EH'!G27,'ED'!G17,'CM'!G16,ART!G16,)</f>
        <v>18</v>
      </c>
      <c r="H29" s="70">
        <f>SUM('PEN&amp;UND'!H7,SH!H16,SOC!H17,'RN SLS'!H17,PY!H27,PSC!H17,PHL!H17,MUE!H17,MU!H17,'HY'!H27,'GN'!H17,'FH'!H17,FLT!H17,'EH'!H27,'ED'!H17,'CM'!H16,ART!H16,)</f>
        <v>8</v>
      </c>
      <c r="I29" s="94">
        <f>SUM('PEN&amp;UND'!I7,SH!I16,SOC!I17,'RN SLS'!I17,PY!I27,PSC!I17,PHL!I17,MUE!I17,MU!I17,'HY'!I27,'GN'!I17,'FH'!I17,FLT!I17,'EH'!I27,'ED'!I17,'CM'!I16,ART!I16,)</f>
        <v>12</v>
      </c>
      <c r="J29" s="70">
        <f>SUM('PEN&amp;UND'!J7,SH!J16,SOC!J17,'RN SLS'!J17,PY!J27,PSC!J17,PHL!J17,MUE!J17,MU!J17,'HY'!J27,'GN'!J17,'FH'!J17,FLT!J17,'EH'!J27,'ED'!J17,'CM'!J16,ART!J16,)</f>
        <v>8</v>
      </c>
      <c r="K29" s="94">
        <f>SUM('PEN&amp;UND'!K7,SH!K16,SOC!K17,'RN SLS'!K17,PY!K27,PSC!K17,PHL!K17,MUE!K17,MU!K17,'HY'!K27,'GN'!K17,'FH'!K17,FLT!K17,'EH'!K27,'ED'!K17,'CM'!K16,ART!K16,)</f>
        <v>16</v>
      </c>
      <c r="L29" s="70">
        <f>SUM('PEN&amp;UND'!L7,SH!L16,SOC!L17,'RN SLS'!L17,PY!L27,PSC!L17,PHL!L17,MUE!L17,MU!L17,'HY'!L27,'GN'!L17,'FH'!L17,FLT!L17,'EH'!L27,'ED'!L17,'CM'!L16,ART!L16,)</f>
        <v>11</v>
      </c>
      <c r="M29" s="94">
        <f>SUM('PEN&amp;UND'!M7,SH!M16,SOC!M17,'RN SLS'!M17,PY!M27,PSC!M17,PHL!M17,MUE!M17,MU!M17,'HY'!M27,'GN'!M17,'FH'!M17,FLT!M17,'EH'!M27,'ED'!M17,'CM'!M16,ART!M16,)</f>
        <v>8</v>
      </c>
      <c r="N29" s="91">
        <f>FLT!N17+'CM'!N16</f>
        <v>0</v>
      </c>
      <c r="O29" s="91">
        <f>FLT!O17+'CM'!O16</f>
        <v>0</v>
      </c>
      <c r="P29" s="70">
        <f>SUM('PEN&amp;UND'!N7,SH!N16,SOC!N17,'RN SLS'!N17,PY!P27,PSC!N17,PHL!N17,MUE!N17,MU!N17,'HY'!P27,'GN'!N17,'FH'!N17,FLT!P17,'EH'!P27,'ED'!N17,'CM'!P16,ART!N16,)</f>
        <v>266</v>
      </c>
      <c r="Q29" s="94">
        <f>SUM('PEN&amp;UND'!O7,SH!O16,SOC!O17,'RN SLS'!O17,PY!Q27,PSC!O17,PHL!O17,MUE!O17,MU!O17,'HY'!Q27,'GN'!O17,'FH'!O17,FLT!Q17,'EH'!Q27,'ED'!O17,'CM'!Q16,ART!O16,)</f>
        <v>606</v>
      </c>
      <c r="R29" s="71">
        <f>SUM('PEN&amp;UND'!P7,SH!P16,SOC!P17,'RN SLS'!P17,PY!R27,PSC!P17,PHL!P17,MUE!P17,MU!P17,'HY'!R27,'GN'!P17,'FH'!P17,FLT!R17,'EH'!R27,'ED'!P17,'CM'!R16,ART!P16,)</f>
        <v>872</v>
      </c>
    </row>
    <row r="30" spans="1:18" s="16" customFormat="1" ht="10.5" customHeight="1">
      <c r="A30" s="6" t="s">
        <v>47</v>
      </c>
      <c r="B30" s="70">
        <f>SUM('PEN&amp;UND'!B8,SH!B17,SOC!B18,'RN SLS'!B18,PY!B28,PSC!B18,PHL!B18,MUE!B18,MU!B18,'HY'!B28,'GN'!B18,'FH'!B18,FLT!B18,'EH'!B28,'ED'!B18,'CM'!B17,ART!B17,)</f>
        <v>206</v>
      </c>
      <c r="C30" s="94">
        <f>SUM('PEN&amp;UND'!C8,SH!C17,SOC!C18,'RN SLS'!C18,PY!C28,PSC!C18,PHL!C18,MUE!C18,MU!C18,'HY'!C28,'GN'!C18,'FH'!C18,FLT!C18,'EH'!C28,'ED'!C18,'CM'!C17,ART!C17,)</f>
        <v>479</v>
      </c>
      <c r="D30" s="70">
        <f>SUM('PEN&amp;UND'!D8,SH!D17,SOC!D18,'RN SLS'!D18,PY!D28,PSC!D18,PHL!D18,MUE!D18,MU!D18,'HY'!D28,'GN'!D18,'FH'!D18,FLT!D18,'EH'!D28,'ED'!D18,'CM'!D17,ART!D17,)</f>
        <v>17</v>
      </c>
      <c r="E30" s="94">
        <f>SUM('PEN&amp;UND'!E8,SH!E17,SOC!E18,'RN SLS'!E18,PY!E28,PSC!E18,PHL!E18,MUE!E18,MU!E18,'HY'!E28,'GN'!E18,'FH'!E18,FLT!E18,'EH'!E28,'ED'!E18,'CM'!E17,ART!E17,)</f>
        <v>96</v>
      </c>
      <c r="F30" s="70">
        <f>SUM('PEN&amp;UND'!F8,SH!F17,SOC!F18,'RN SLS'!F18,PY!F28,PSC!F18,PHL!F18,MUE!F18,MU!F18,'HY'!F28,'GN'!F18,'FH'!F18,FLT!F18,'EH'!F28,'ED'!F18,'CM'!F17,ART!F17,)</f>
        <v>5</v>
      </c>
      <c r="G30" s="94">
        <f>SUM('PEN&amp;UND'!G8,SH!G17,SOC!G18,'RN SLS'!G18,PY!G28,PSC!G18,PHL!G18,MUE!G18,MU!G18,'HY'!G28,'GN'!G18,'FH'!G18,FLT!G18,'EH'!G28,'ED'!G18,'CM'!G17,ART!G17,)</f>
        <v>18</v>
      </c>
      <c r="H30" s="70">
        <f>SUM('PEN&amp;UND'!H8,SH!H17,SOC!H18,'RN SLS'!H18,PY!H28,PSC!H18,PHL!H18,MUE!H18,MU!H18,'HY'!H28,'GN'!H18,'FH'!H18,FLT!H18,'EH'!H28,'ED'!H18,'CM'!H17,ART!H17,)</f>
        <v>9</v>
      </c>
      <c r="I30" s="94">
        <f>SUM('PEN&amp;UND'!I8,SH!I17,SOC!I18,'RN SLS'!I18,PY!I28,PSC!I18,PHL!I18,MUE!I18,MU!I18,'HY'!I28,'GN'!I18,'FH'!I18,FLT!I18,'EH'!I28,'ED'!I18,'CM'!I17,ART!I17,)</f>
        <v>14</v>
      </c>
      <c r="J30" s="70">
        <f>SUM('PEN&amp;UND'!J8,SH!J17,SOC!J18,'RN SLS'!J18,PY!J28,PSC!J18,PHL!J18,MUE!J18,MU!J18,'HY'!J28,'GN'!J18,'FH'!J18,FLT!J18,'EH'!J28,'ED'!J18,'CM'!J17,ART!J17,)</f>
        <v>10</v>
      </c>
      <c r="K30" s="94">
        <f>SUM('PEN&amp;UND'!K8,SH!K17,SOC!K18,'RN SLS'!K18,PY!K28,PSC!K18,PHL!K18,MUE!K18,MU!K18,'HY'!K28,'GN'!K18,'FH'!K18,FLT!K18,'EH'!K28,'ED'!K18,'CM'!K17,ART!K17,)</f>
        <v>11</v>
      </c>
      <c r="L30" s="70">
        <f>SUM('PEN&amp;UND'!L8,SH!L17,SOC!L18,'RN SLS'!L18,PY!L28,PSC!L18,PHL!L18,MUE!L18,MU!L18,'HY'!L28,'GN'!L18,'FH'!L18,FLT!L18,'EH'!L28,'ED'!L18,'CM'!L17,ART!L17,)</f>
        <v>9</v>
      </c>
      <c r="M30" s="94">
        <f>SUM('PEN&amp;UND'!M8,SH!M17,SOC!M18,'RN SLS'!M18,PY!M28,PSC!M18,PHL!M18,MUE!M18,MU!M18,'HY'!M28,'GN'!M18,'FH'!M18,FLT!M18,'EH'!M28,'ED'!M18,'CM'!M17,ART!M17,)</f>
        <v>16</v>
      </c>
      <c r="N30" s="91">
        <f>FLT!N18+'CM'!N17</f>
        <v>0</v>
      </c>
      <c r="O30" s="91">
        <f>FLT!O18+'CM'!O17</f>
        <v>0</v>
      </c>
      <c r="P30" s="70">
        <f>SUM('PEN&amp;UND'!N8,SH!N17,SOC!N18,'RN SLS'!N18,PY!P28,PSC!N18,PHL!N18,MUE!N18,MU!N18,'HY'!P28,'GN'!N18,'FH'!N18,FLT!P18,'EH'!P28,'ED'!N18,'CM'!P17,ART!N17,)</f>
        <v>256</v>
      </c>
      <c r="Q30" s="94">
        <f>SUM('PEN&amp;UND'!O8,SH!O17,SOC!O18,'RN SLS'!O18,PY!Q28,PSC!O18,PHL!O18,MUE!O18,MU!O18,'HY'!Q28,'GN'!O18,'FH'!O18,FLT!Q18,'EH'!Q28,'ED'!O18,'CM'!Q17,ART!O17,)</f>
        <v>634</v>
      </c>
      <c r="R30" s="71">
        <f>SUM('PEN&amp;UND'!P8,SH!P17,SOC!P18,'RN SLS'!P18,PY!R28,PSC!P18,PHL!P18,MUE!P18,MU!P18,'HY'!R28,'GN'!P18,'FH'!P18,FLT!R18,'EH'!R28,'ED'!P18,'CM'!R17,ART!P17,)</f>
        <v>890</v>
      </c>
    </row>
    <row r="31" spans="1:18" s="16" customFormat="1" ht="10.5" customHeight="1">
      <c r="A31" s="6" t="s">
        <v>52</v>
      </c>
      <c r="B31" s="70">
        <f>SUM('PEN&amp;UND'!B9,SH!B18,SOC!B19,'RN SLS'!B19,PY!B29,PSC!B19,PHL!B19,MUE!B19,MU!B19,'HY'!B29,'GN'!B19,'FH'!B19,FLT!B19,'EH'!B29,'ED'!B19,'CM'!B18,ART!B18,)</f>
        <v>245</v>
      </c>
      <c r="C31" s="94">
        <f>SUM('PEN&amp;UND'!C9,SH!C18,SOC!C19,'RN SLS'!C19,PY!C29,PSC!C19,PHL!C19,MUE!C19,MU!C19,'HY'!C29,'GN'!C19,'FH'!C19,FLT!C19,'EH'!C29,'ED'!C19,'CM'!C18,ART!C18,)</f>
        <v>503</v>
      </c>
      <c r="D31" s="70">
        <f>SUM('PEN&amp;UND'!D9,SH!D18,SOC!D19,'RN SLS'!D19,PY!D29,PSC!D19,PHL!D19,MUE!D19,MU!D19,'HY'!D29,'GN'!D19,'FH'!D19,FLT!D19,'EH'!D29,'ED'!D19,'CM'!D18,ART!D18,)</f>
        <v>29</v>
      </c>
      <c r="E31" s="94">
        <f>SUM('PEN&amp;UND'!E9,SH!E18,SOC!E19,'RN SLS'!E19,PY!E29,PSC!E19,PHL!E19,MUE!E19,MU!E19,'HY'!E29,'GN'!E19,'FH'!E19,FLT!E19,'EH'!E29,'ED'!E19,'CM'!E18,ART!E18,)</f>
        <v>110</v>
      </c>
      <c r="F31" s="70">
        <f>SUM('PEN&amp;UND'!F9,SH!F18,SOC!F19,'RN SLS'!F19,PY!F29,PSC!F19,PHL!F19,MUE!F19,MU!F19,'HY'!F29,'GN'!F19,'FH'!F19,FLT!F19,'EH'!F29,'ED'!F19,'CM'!F18,ART!F18,)</f>
        <v>4</v>
      </c>
      <c r="G31" s="94">
        <f>SUM('PEN&amp;UND'!G9,SH!G18,SOC!G19,'RN SLS'!G19,PY!G29,PSC!G19,PHL!G19,MUE!G19,MU!G19,'HY'!G29,'GN'!G19,'FH'!G19,FLT!G19,'EH'!G29,'ED'!G19,'CM'!G18,ART!G18,)</f>
        <v>19</v>
      </c>
      <c r="H31" s="70">
        <f>SUM('PEN&amp;UND'!H9,SH!H18,SOC!H19,'RN SLS'!H19,PY!H29,PSC!H19,PHL!H19,MUE!H19,MU!H19,'HY'!H29,'GN'!H19,'FH'!H19,FLT!H19,'EH'!H29,'ED'!H19,'CM'!H18,ART!H18,)</f>
        <v>7</v>
      </c>
      <c r="I31" s="94">
        <f>SUM('PEN&amp;UND'!I9,SH!I18,SOC!I19,'RN SLS'!I19,PY!I29,PSC!I19,PHL!I19,MUE!I19,MU!I19,'HY'!I29,'GN'!I19,'FH'!I19,FLT!I19,'EH'!I29,'ED'!I19,'CM'!I18,ART!I18,)</f>
        <v>14</v>
      </c>
      <c r="J31" s="70">
        <f>SUM('PEN&amp;UND'!J9,SH!J18,SOC!J19,'RN SLS'!J19,PY!J29,PSC!J19,PHL!J19,MUE!J19,MU!J19,'HY'!J29,'GN'!J19,'FH'!J19,FLT!J19,'EH'!J29,'ED'!J19,'CM'!J18,ART!J18,)</f>
        <v>8</v>
      </c>
      <c r="K31" s="94">
        <f>SUM('PEN&amp;UND'!K9,SH!K18,SOC!K19,'RN SLS'!K19,PY!K29,PSC!K19,PHL!K19,MUE!K19,MU!K19,'HY'!K29,'GN'!K19,'FH'!K19,FLT!K19,'EH'!K29,'ED'!K19,'CM'!K18,ART!K18,)</f>
        <v>9</v>
      </c>
      <c r="L31" s="70">
        <f>SUM('PEN&amp;UND'!L9,SH!L18,SOC!L19,'RN SLS'!L19,PY!L29,PSC!L19,PHL!L19,MUE!L19,MU!L19,'HY'!L29,'GN'!L19,'FH'!L19,FLT!L19,'EH'!L29,'ED'!L19,'CM'!L18,ART!L18,)</f>
        <v>10</v>
      </c>
      <c r="M31" s="94">
        <f>SUM('PEN&amp;UND'!M9,SH!M18,SOC!M19,'RN SLS'!M19,PY!M29,PSC!M19,PHL!M19,MUE!M19,MU!M19,'HY'!M29,'GN'!M19,'FH'!M19,FLT!M19,'EH'!M29,'ED'!M19,'CM'!M18,ART!M18,)</f>
        <v>13</v>
      </c>
      <c r="N31" s="91">
        <f>FLT!N19+'CM'!N18</f>
        <v>0</v>
      </c>
      <c r="O31" s="91">
        <f>FLT!O19+'CM'!O18</f>
        <v>0</v>
      </c>
      <c r="P31" s="70">
        <f>SUM('PEN&amp;UND'!N9,SH!N18,SOC!N19,'RN SLS'!N19,PY!P29,PSC!N19,PHL!N19,MUE!N19,MU!N19,'HY'!P29,'GN'!N19,'FH'!N19,FLT!P19,'EH'!P29,'ED'!N19,'CM'!P18,ART!N18,)</f>
        <v>303</v>
      </c>
      <c r="Q31" s="94">
        <f>SUM('PEN&amp;UND'!O9,SH!O18,SOC!O19,'RN SLS'!O19,PY!Q29,PSC!O19,PHL!O19,MUE!O19,MU!O19,'HY'!Q29,'GN'!O19,'FH'!O19,FLT!Q19,'EH'!Q29,'ED'!O19,'CM'!Q18,ART!O18,)</f>
        <v>668</v>
      </c>
      <c r="R31" s="71">
        <f>SUM('PEN&amp;UND'!P9,SH!P18,SOC!P19,'RN SLS'!P19,PY!R29,PSC!P19,PHL!P19,MUE!P19,MU!P19,'HY'!R29,'GN'!P19,'FH'!P19,FLT!R19,'EH'!R29,'ED'!P19,'CM'!R18,ART!P18,)</f>
        <v>971</v>
      </c>
    </row>
    <row r="32" spans="1:18" s="16" customFormat="1" ht="10.5" customHeight="1">
      <c r="A32" s="6" t="s">
        <v>59</v>
      </c>
      <c r="B32" s="70">
        <f>SUM('PEN&amp;UND'!B10,SH!B19,SOC!B20,'RN SLS'!B20,PY!B30,PSC!B20,PHL!B20,MUE!B20,MU!B20,'HY'!B30,'GN'!B20,'FH'!B20,FLT!B20,'EH'!B30,'ED'!B20,'CM'!B19,ART!B19,)</f>
        <v>273</v>
      </c>
      <c r="C32" s="91">
        <f>SUM('PEN&amp;UND'!C10,SH!C19,SOC!C20,'RN SLS'!C20,PY!C30,PSC!C20,PHL!C20,MUE!C20,MU!C20,'HY'!C30,'GN'!C20,'FH'!C20,FLT!C20,'EH'!C30,'ED'!C20,'CM'!C19,ART!C19,)</f>
        <v>517</v>
      </c>
      <c r="D32" s="70">
        <f>SUM('PEN&amp;UND'!D10,SH!D19,SOC!D20,'RN SLS'!D20,PY!D30,PSC!D20,PHL!D20,MUE!D20,MU!D20,'HY'!D30,'GN'!D20,'FH'!D20,FLT!D20,'EH'!D30,'ED'!D20,'CM'!D19,ART!D19,)</f>
        <v>26</v>
      </c>
      <c r="E32" s="91">
        <f>SUM('PEN&amp;UND'!E10,SH!E19,SOC!E20,'RN SLS'!E20,PY!E30,PSC!E20,PHL!E20,MUE!E20,MU!E20,'HY'!E30,'GN'!E20,'FH'!E20,FLT!E20,'EH'!E30,'ED'!E20,'CM'!E19,ART!E19,)</f>
        <v>118</v>
      </c>
      <c r="F32" s="70">
        <f>SUM('PEN&amp;UND'!F10,SH!F19,SOC!F20,'RN SLS'!F20,PY!F30,PSC!F20,PHL!F20,MUE!F20,MU!F20,'HY'!F30,'GN'!F20,'FH'!F20,FLT!F20,'EH'!F30,'ED'!F20,'CM'!F19,ART!F19,)</f>
        <v>6</v>
      </c>
      <c r="G32" s="91">
        <f>SUM('PEN&amp;UND'!G10,SH!G19,SOC!G20,'RN SLS'!G20,PY!G30,PSC!G20,PHL!G20,MUE!G20,MU!G20,'HY'!G30,'GN'!G20,'FH'!G20,FLT!G20,'EH'!G30,'ED'!G20,'CM'!G19,ART!G19,)</f>
        <v>20</v>
      </c>
      <c r="H32" s="70">
        <f>SUM('PEN&amp;UND'!H10,SH!H19,SOC!H20,'RN SLS'!H20,PY!H30,PSC!H20,PHL!H20,MUE!H20,MU!H20,'HY'!H30,'GN'!H20,'FH'!H20,FLT!H20,'EH'!H30,'ED'!H20,'CM'!H19,ART!H19,)</f>
        <v>6</v>
      </c>
      <c r="I32" s="91">
        <f>SUM('PEN&amp;UND'!I10,SH!I19,SOC!I20,'RN SLS'!I20,PY!I30,PSC!I20,PHL!I20,MUE!I20,MU!I20,'HY'!I30,'GN'!I20,'FH'!I20,FLT!I20,'EH'!I30,'ED'!I20,'CM'!I19,ART!I19,)</f>
        <v>20</v>
      </c>
      <c r="J32" s="70">
        <f>SUM('PEN&amp;UND'!J10,SH!J19,SOC!J20,'RN SLS'!J20,PY!J30,PSC!J20,PHL!J20,MUE!J20,MU!J20,'HY'!J30,'GN'!J20,'FH'!J20,FLT!J20,'EH'!J30,'ED'!J20,'CM'!J19,ART!J19,)</f>
        <v>5</v>
      </c>
      <c r="K32" s="91">
        <f>SUM('PEN&amp;UND'!K10,SH!K19,SOC!K20,'RN SLS'!K20,PY!K30,PSC!K20,PHL!K20,MUE!K20,MU!K20,'HY'!K30,'GN'!K20,'FH'!K20,FLT!K20,'EH'!K30,'ED'!K20,'CM'!K19,ART!K19,)</f>
        <v>6</v>
      </c>
      <c r="L32" s="70">
        <f>SUM('PEN&amp;UND'!L10,SH!L19,SOC!L20,'RN SLS'!L20,PY!L30,PSC!L20,PHL!L20,MUE!L20,MU!L20,'HY'!L30,'GN'!L20,'FH'!L20,FLT!L20,'EH'!L30,'ED'!L20,'CM'!L19,ART!L19,)</f>
        <v>9</v>
      </c>
      <c r="M32" s="94">
        <f>SUM('PEN&amp;UND'!M10,SH!M19,SOC!M20,'RN SLS'!M20,PY!M30,PSC!M20,PHL!M20,MUE!M20,MU!M20,'HY'!M30,'GN'!M20,'FH'!M20,FLT!M20,'EH'!M30,'ED'!M20,'CM'!M19,ART!M19,)</f>
        <v>11</v>
      </c>
      <c r="N32" s="91">
        <f>FLT!N20+'CM'!N19</f>
        <v>1</v>
      </c>
      <c r="O32" s="91">
        <f>FLT!O20+'CM'!O19</f>
        <v>0</v>
      </c>
      <c r="P32" s="70">
        <f>SUM('PEN&amp;UND'!N10,SH!N19,SOC!N20,'RN SLS'!N20,PY!P30,PSC!N20,PHL!N20,MUE!N20,MU!N20,'HY'!P30,'GN'!N20,'FH'!N20,FLT!P20,'EH'!P30,'ED'!N20,'CM'!P19,ART!N19,)</f>
        <v>325</v>
      </c>
      <c r="Q32" s="94">
        <f>SUM('PEN&amp;UND'!O10,SH!O19,SOC!O20,'RN SLS'!O20,PY!Q30,PSC!O20,PHL!O20,MUE!O20,MU!O20,'HY'!Q30,'GN'!O20,'FH'!O20,FLT!Q20,'EH'!Q30,'ED'!O20,'CM'!Q19,ART!O19,)</f>
        <v>692</v>
      </c>
      <c r="R32" s="71">
        <f>SUM('PEN&amp;UND'!P10,SH!P19,SOC!P20,'RN SLS'!P20,PY!R30,PSC!P20,PHL!P20,MUE!P20,MU!P20,'HY'!R30,'GN'!P20,'FH'!P20,FLT!R20,'EH'!R30,'ED'!P20,'CM'!R19,ART!P19,)</f>
        <v>1017</v>
      </c>
    </row>
    <row r="33" spans="1:18" s="16" customFormat="1" ht="10.5" customHeight="1">
      <c r="A33" s="6" t="s">
        <v>76</v>
      </c>
      <c r="B33" s="70">
        <f>SUM('PEN&amp;UND'!B11,SH!B20,SOC!B21,'RN SLS'!B21,PY!B31,PSC!B21,PHL!B21,MUE!B21,MU!B21,'HY'!B31,'GN'!B21,'FH'!B21,FLT!B21,'EH'!B31,'ED'!B21,'CM'!B20,ART!B20,)</f>
        <v>294</v>
      </c>
      <c r="C33" s="91">
        <f>SUM('PEN&amp;UND'!C11,SH!C20,SOC!C21,'RN SLS'!C21,PY!C31,PSC!C21,PHL!C21,MUE!C21,MU!C21,'HY'!C31,'GN'!C21,'FH'!C21,FLT!C21,'EH'!C31,'ED'!C21,'CM'!C20,ART!C20,)</f>
        <v>561</v>
      </c>
      <c r="D33" s="70">
        <f>SUM('PEN&amp;UND'!D11,SH!D20,SOC!D21,'RN SLS'!D21,PY!D31,PSC!D21,PHL!D21,MUE!D21,MU!D21,'HY'!D31,'GN'!D21,'FH'!D21,FLT!D21,'EH'!D31,'ED'!D21,'CM'!D20,ART!D20,)</f>
        <v>31</v>
      </c>
      <c r="E33" s="91">
        <f>SUM('PEN&amp;UND'!E11,SH!E20,SOC!E21,'RN SLS'!E21,PY!E31,PSC!E21,PHL!E21,MUE!E21,MU!E21,'HY'!E31,'GN'!E21,'FH'!E21,FLT!E21,'EH'!E31,'ED'!E21,'CM'!E20,ART!E20,)</f>
        <v>122</v>
      </c>
      <c r="F33" s="70">
        <f>SUM('PEN&amp;UND'!F11,SH!F20,SOC!F21,'RN SLS'!F21,PY!F31,PSC!F21,PHL!F21,MUE!F21,MU!F21,'HY'!F31,'GN'!F21,'FH'!F21,FLT!F21,'EH'!F31,'ED'!F21,'CM'!F20,ART!F20,)</f>
        <v>7</v>
      </c>
      <c r="G33" s="91">
        <f>SUM('PEN&amp;UND'!G11,SH!G20,SOC!G21,'RN SLS'!G21,PY!G31,PSC!G21,PHL!G21,MUE!G21,MU!G21,'HY'!G31,'GN'!G21,'FH'!G21,FLT!G21,'EH'!G31,'ED'!G21,'CM'!G20,ART!G20,)</f>
        <v>15</v>
      </c>
      <c r="H33" s="70">
        <f>SUM('PEN&amp;UND'!H11,SH!H20,SOC!H21,'RN SLS'!H21,PY!H31,PSC!H21,PHL!H21,MUE!H21,MU!H21,'HY'!H31,'GN'!H21,'FH'!H21,FLT!H21,'EH'!H31,'ED'!H21,'CM'!H20,ART!H20,)</f>
        <v>8</v>
      </c>
      <c r="I33" s="91">
        <f>SUM('PEN&amp;UND'!I11,SH!I20,SOC!I21,'RN SLS'!I21,PY!I31,PSC!I21,PHL!I21,MUE!I21,MU!I21,'HY'!I31,'GN'!I21,'FH'!I21,FLT!I21,'EH'!I31,'ED'!I21,'CM'!I20,ART!I20,)</f>
        <v>18</v>
      </c>
      <c r="J33" s="70">
        <f>SUM('PEN&amp;UND'!J11,SH!J20,SOC!J21,'RN SLS'!J21,PY!J31,PSC!J21,PHL!J21,MUE!J21,MU!J21,'HY'!J31,'GN'!J21,'FH'!J21,FLT!J21,'EH'!J31,'ED'!J21,'CM'!J20,ART!J20,)</f>
        <v>3</v>
      </c>
      <c r="K33" s="91">
        <f>SUM('PEN&amp;UND'!K11,SH!K20,SOC!K21,'RN SLS'!K21,PY!K31,PSC!K21,PHL!K21,MUE!K21,MU!K21,'HY'!K31,'GN'!K21,'FH'!K21,FLT!K21,'EH'!K31,'ED'!K21,'CM'!K20,ART!K20,)</f>
        <v>12</v>
      </c>
      <c r="L33" s="70">
        <f>SUM('PEN&amp;UND'!L11,SH!L20,SOC!L21,'RN SLS'!L21,PY!L31,PSC!L21,PHL!L21,MUE!L21,MU!L21,'HY'!L31,'GN'!L21,'FH'!L21,FLT!L21,'EH'!L31,'ED'!L21,'CM'!L20,ART!L20,)</f>
        <v>13</v>
      </c>
      <c r="M33" s="94">
        <f>SUM('PEN&amp;UND'!M11,SH!M20,SOC!M21,'RN SLS'!M21,PY!M31,PSC!M21,PHL!M21,MUE!M21,MU!M21,'HY'!M31,'GN'!M21,'FH'!M21,FLT!M21,'EH'!M31,'ED'!M21,'CM'!M20,ART!M20,)</f>
        <v>15</v>
      </c>
      <c r="N33" s="91">
        <f>FLT!N21+'CM'!N20</f>
        <v>0</v>
      </c>
      <c r="O33" s="91">
        <f>FLT!O21+'CM'!O20</f>
        <v>2</v>
      </c>
      <c r="P33" s="70">
        <f>SUM('PEN&amp;UND'!N11,SH!N20,SOC!N21,'RN SLS'!N21,PY!P31,PSC!N21,PHL!N21,MUE!N21,MU!N21,'HY'!P31,'GN'!N21,'FH'!N21,FLT!P21,'EH'!P31,'ED'!N21,'CM'!P20,ART!N20,)</f>
        <v>356</v>
      </c>
      <c r="Q33" s="94">
        <f>SUM('PEN&amp;UND'!O11,SH!O20,SOC!O21,'RN SLS'!O21,PY!Q31,PSC!O21,PHL!O21,MUE!O21,MU!O21,'HY'!Q31,'GN'!O21,'FH'!O21,FLT!Q21,'EH'!Q31,'ED'!O21,'CM'!Q20,ART!O20,)</f>
        <v>745</v>
      </c>
      <c r="R33" s="71">
        <f>SUM('PEN&amp;UND'!P11,SH!P20,SOC!P21,'RN SLS'!P21,PY!R31,PSC!P21,PHL!P21,MUE!P21,MU!P21,'HY'!R31,'GN'!P21,'FH'!P21,FLT!R21,'EH'!R31,'ED'!P21,'CM'!R20,ART!P20,)</f>
        <v>1101</v>
      </c>
    </row>
    <row r="34" spans="1:18" s="16" customFormat="1" ht="10.5" customHeight="1">
      <c r="A34" s="15"/>
      <c r="B34" s="35"/>
      <c r="C34" s="20"/>
      <c r="D34" s="9"/>
      <c r="E34" s="20"/>
      <c r="F34" s="9"/>
      <c r="G34" s="20"/>
      <c r="H34" s="9"/>
      <c r="I34" s="20"/>
      <c r="J34" s="9"/>
      <c r="K34" s="20"/>
      <c r="L34" s="9"/>
      <c r="M34" s="10"/>
      <c r="N34" s="20"/>
      <c r="O34" s="20"/>
      <c r="P34" s="9"/>
      <c r="Q34" s="20"/>
      <c r="R34" s="11"/>
    </row>
    <row r="36" ht="10.5" customHeight="1">
      <c r="A36" s="6" t="s">
        <v>18</v>
      </c>
    </row>
    <row r="37" spans="1:18" ht="10.5" customHeight="1">
      <c r="A37" s="6" t="s">
        <v>11</v>
      </c>
      <c r="B37" s="46" t="s">
        <v>1</v>
      </c>
      <c r="C37" s="47"/>
      <c r="D37" s="46" t="s">
        <v>2</v>
      </c>
      <c r="E37" s="47"/>
      <c r="F37" s="46" t="s">
        <v>3</v>
      </c>
      <c r="G37" s="47"/>
      <c r="H37" s="46" t="s">
        <v>4</v>
      </c>
      <c r="I37" s="47"/>
      <c r="J37" s="46" t="s">
        <v>5</v>
      </c>
      <c r="K37" s="47"/>
      <c r="L37" s="128" t="s">
        <v>6</v>
      </c>
      <c r="M37" s="129"/>
      <c r="N37" s="117" t="s">
        <v>60</v>
      </c>
      <c r="O37" s="117"/>
      <c r="P37" s="46" t="s">
        <v>7</v>
      </c>
      <c r="Q37" s="47"/>
      <c r="R37" s="42" t="s">
        <v>8</v>
      </c>
    </row>
    <row r="38" spans="1:18" ht="10.5" customHeight="1">
      <c r="A38" s="6" t="s">
        <v>12</v>
      </c>
      <c r="B38" s="43" t="s">
        <v>9</v>
      </c>
      <c r="C38" s="44" t="s">
        <v>10</v>
      </c>
      <c r="D38" s="43" t="s">
        <v>9</v>
      </c>
      <c r="E38" s="44" t="s">
        <v>10</v>
      </c>
      <c r="F38" s="43" t="s">
        <v>9</v>
      </c>
      <c r="G38" s="44" t="s">
        <v>10</v>
      </c>
      <c r="H38" s="43" t="s">
        <v>9</v>
      </c>
      <c r="I38" s="44" t="s">
        <v>10</v>
      </c>
      <c r="J38" s="43" t="s">
        <v>9</v>
      </c>
      <c r="K38" s="44" t="s">
        <v>10</v>
      </c>
      <c r="L38" s="43" t="s">
        <v>9</v>
      </c>
      <c r="M38" s="44" t="s">
        <v>10</v>
      </c>
      <c r="N38" s="43" t="s">
        <v>9</v>
      </c>
      <c r="O38" s="44" t="s">
        <v>10</v>
      </c>
      <c r="P38" s="43" t="s">
        <v>9</v>
      </c>
      <c r="Q38" s="44" t="s">
        <v>10</v>
      </c>
      <c r="R38" s="45" t="s">
        <v>7</v>
      </c>
    </row>
    <row r="39" spans="1:18" ht="10.5" customHeight="1">
      <c r="A39" s="6"/>
      <c r="B39" s="21"/>
      <c r="C39" s="22"/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3"/>
      <c r="O39" s="23"/>
      <c r="P39" s="12"/>
      <c r="Q39" s="13"/>
      <c r="R39" s="14"/>
    </row>
    <row r="40" spans="1:18" s="16" customFormat="1" ht="10.5" customHeight="1">
      <c r="A40" s="6" t="s">
        <v>45</v>
      </c>
      <c r="B40" s="66">
        <f>SUM(PA!B17,PY!B38,'HY'!B38,'EH'!B38)</f>
        <v>16</v>
      </c>
      <c r="C40" s="67">
        <f>SUM(PA!C17,PY!C38,'HY'!C38,'EH'!C38)</f>
        <v>43</v>
      </c>
      <c r="D40" s="66">
        <f>SUM(PA!D17,PY!D38,'HY'!D38,'EH'!D38)</f>
        <v>1</v>
      </c>
      <c r="E40" s="67">
        <f>SUM(PA!E17,PY!E38,'HY'!E38,'EH'!E38)</f>
        <v>9</v>
      </c>
      <c r="F40" s="66">
        <f>SUM(PA!F17,PY!F38,'HY'!F38,'EH'!F38)</f>
        <v>1</v>
      </c>
      <c r="G40" s="67">
        <f>SUM(PA!G17,PY!G38,'HY'!G38,'EH'!G38)</f>
        <v>0</v>
      </c>
      <c r="H40" s="66">
        <f>SUM(PA!H17,PY!H38,'HY'!H38,'EH'!H38)</f>
        <v>1</v>
      </c>
      <c r="I40" s="67">
        <f>SUM(PA!I17,PY!I38,'HY'!I38,'EH'!I38)</f>
        <v>4</v>
      </c>
      <c r="J40" s="66">
        <f>SUM(PA!J17,PY!J38,'HY'!J38,'EH'!J38)</f>
        <v>0</v>
      </c>
      <c r="K40" s="67">
        <f>SUM(PA!K17,PY!K38,'HY'!K38,'EH'!K38)</f>
        <v>0</v>
      </c>
      <c r="L40" s="66">
        <f>SUM(PA!L17,PY!L38,'HY'!L38,'EH'!L38)</f>
        <v>1</v>
      </c>
      <c r="M40" s="67">
        <f>SUM(PA!M17,PY!M38,'HY'!M38,'EH'!M38)</f>
        <v>4</v>
      </c>
      <c r="N40" s="68">
        <v>0</v>
      </c>
      <c r="O40" s="68">
        <v>0</v>
      </c>
      <c r="P40" s="66">
        <f aca="true" t="shared" si="0" ref="P40:Q43">SUM(L40,J40,H40,F40,D40,B40)</f>
        <v>20</v>
      </c>
      <c r="Q40" s="67">
        <f t="shared" si="0"/>
        <v>60</v>
      </c>
      <c r="R40" s="69">
        <f>SUM(Q40,P40)</f>
        <v>80</v>
      </c>
    </row>
    <row r="41" spans="1:18" s="16" customFormat="1" ht="10.5" customHeight="1">
      <c r="A41" s="6" t="s">
        <v>47</v>
      </c>
      <c r="B41" s="66">
        <f>SUM(PA!B18,PY!B39,'HY'!B39,'EH'!B39)</f>
        <v>13</v>
      </c>
      <c r="C41" s="67">
        <f>SUM(PA!C18,PY!C39,'HY'!C39,'EH'!C39)</f>
        <v>45</v>
      </c>
      <c r="D41" s="66">
        <f>SUM(PA!D18,PY!D39,'HY'!D39,'EH'!D39)</f>
        <v>4</v>
      </c>
      <c r="E41" s="67">
        <f>SUM(PA!E18,PY!E39,'HY'!E39,'EH'!E39)</f>
        <v>7</v>
      </c>
      <c r="F41" s="66">
        <f>SUM(PA!F18,PY!F39,'HY'!F39,'EH'!F39)</f>
        <v>1</v>
      </c>
      <c r="G41" s="67">
        <f>SUM(PA!G18,PY!G39,'HY'!G39,'EH'!G39)</f>
        <v>2</v>
      </c>
      <c r="H41" s="66">
        <f>SUM(PA!H18,PY!H39,'HY'!H39,'EH'!H39)</f>
        <v>1</v>
      </c>
      <c r="I41" s="67">
        <f>SUM(PA!I18,PY!I39,'HY'!I39,'EH'!I39)</f>
        <v>2</v>
      </c>
      <c r="J41" s="66">
        <f>SUM(PA!J18,PY!J39,'HY'!J39,'EH'!J39)</f>
        <v>0</v>
      </c>
      <c r="K41" s="67">
        <f>SUM(PA!K18,PY!K39,'HY'!K39,'EH'!K39)</f>
        <v>2</v>
      </c>
      <c r="L41" s="66">
        <f>SUM(PA!L18,PY!L39,'HY'!L39,'EH'!L39)</f>
        <v>0</v>
      </c>
      <c r="M41" s="67">
        <f>SUM(PA!M18,PY!M39,'HY'!M39,'EH'!M39)</f>
        <v>1</v>
      </c>
      <c r="N41" s="68">
        <v>0</v>
      </c>
      <c r="O41" s="68">
        <v>0</v>
      </c>
      <c r="P41" s="66">
        <f t="shared" si="0"/>
        <v>19</v>
      </c>
      <c r="Q41" s="67">
        <f t="shared" si="0"/>
        <v>59</v>
      </c>
      <c r="R41" s="69">
        <f>SUM(Q41,P41)</f>
        <v>78</v>
      </c>
    </row>
    <row r="42" spans="1:18" s="16" customFormat="1" ht="10.5" customHeight="1">
      <c r="A42" s="6" t="s">
        <v>52</v>
      </c>
      <c r="B42" s="66">
        <f>SUM(CTC!B30,'EH'!B40,'HY'!B40,PY!B40,PA!B19,TSOL!B29)</f>
        <v>21</v>
      </c>
      <c r="C42" s="67">
        <f>SUM(CTC!C30,'EH'!C40,'HY'!C40,PY!C40,PA!C19,TSOL!C29)</f>
        <v>62</v>
      </c>
      <c r="D42" s="66">
        <f>SUM(CTC!D30,'EH'!D40,'HY'!D40,PY!D40,PA!D19,TSOL!D29)</f>
        <v>5</v>
      </c>
      <c r="E42" s="67">
        <f>SUM(CTC!E30,'EH'!E40,'HY'!E40,PY!E40,PA!E19,TSOL!E29)</f>
        <v>7</v>
      </c>
      <c r="F42" s="66">
        <f>SUM(CTC!F30,'EH'!F40,'HY'!F40,PY!F40,PA!F19,TSOL!F29)</f>
        <v>0</v>
      </c>
      <c r="G42" s="67">
        <f>SUM(CTC!G30,'EH'!G40,'HY'!G40,PY!G40,PA!G19,TSOL!G29)</f>
        <v>3</v>
      </c>
      <c r="H42" s="66">
        <f>SUM(CTC!H30,'EH'!H40,'HY'!H40,PY!H40,PA!H19,TSOL!H29)</f>
        <v>0</v>
      </c>
      <c r="I42" s="67">
        <f>SUM(CTC!I30,'EH'!I40,'HY'!I40,PY!I40,PA!I19,TSOL!I29)</f>
        <v>0</v>
      </c>
      <c r="J42" s="66">
        <f>SUM(CTC!J30,'EH'!J40,'HY'!J40,PY!J40,PA!J19,TSOL!J29)</f>
        <v>0</v>
      </c>
      <c r="K42" s="67">
        <f>SUM(CTC!K30,'EH'!K40,'HY'!K40,PY!K40,PA!K19,TSOL!K29)</f>
        <v>2</v>
      </c>
      <c r="L42" s="66">
        <f>SUM(CTC!L30,'EH'!L40,'HY'!L40,PY!L40,PA!L19,TSOL!L29)</f>
        <v>0</v>
      </c>
      <c r="M42" s="67">
        <f>SUM(CTC!M30,'EH'!M40,'HY'!M40,PY!M40,PA!M19,TSOL!M29)</f>
        <v>2</v>
      </c>
      <c r="N42" s="68">
        <f>SUM(CTC!N30,'EH'!N40,'HY'!N40,PY!N40,PA!N19,TSOL!N29)</f>
        <v>0</v>
      </c>
      <c r="O42" s="68">
        <f>SUM(CTC!O30,'EH'!O40,'HY'!O40,PY!O40,PA!O19,TSOL!O29)</f>
        <v>0</v>
      </c>
      <c r="P42" s="66">
        <f>SUM(CTC!P30,'EH'!P40,'HY'!P40,PY!P40,PA!P19,TSOL!P29)</f>
        <v>26</v>
      </c>
      <c r="Q42" s="67">
        <f>SUM(CTC!Q30,'EH'!Q40,'HY'!Q40,PY!Q40,PA!Q19,TSOL!Q29)</f>
        <v>76</v>
      </c>
      <c r="R42" s="69">
        <f>SUM(Q42,P42)</f>
        <v>102</v>
      </c>
    </row>
    <row r="43" spans="1:18" s="16" customFormat="1" ht="10.5" customHeight="1">
      <c r="A43" s="6" t="s">
        <v>59</v>
      </c>
      <c r="B43" s="66">
        <f>SUM(CTC!B31,'EH'!B41,'HY'!B41,PY!B41,PA!B20,TSOL!B30)</f>
        <v>18</v>
      </c>
      <c r="C43" s="67">
        <f>SUM(CTC!C31,'EH'!C41,'HY'!C41,PY!C41,PA!C20,TSOL!C30)</f>
        <v>76</v>
      </c>
      <c r="D43" s="66">
        <f>SUM(CTC!D31,'EH'!D41,'HY'!D41,PY!D41,PA!D20,TSOL!D30)</f>
        <v>3</v>
      </c>
      <c r="E43" s="67">
        <f>SUM(CTC!E31,'EH'!E41,'HY'!E41,PY!E41,PA!E20,TSOL!E30)</f>
        <v>8</v>
      </c>
      <c r="F43" s="66">
        <f>SUM(CTC!F31,'EH'!F41,'HY'!F41,PY!F41,PA!F20,TSOL!F30)</f>
        <v>0</v>
      </c>
      <c r="G43" s="67">
        <f>SUM(CTC!G31,'EH'!G41,'HY'!G41,PY!G41,PA!G20,TSOL!G30)</f>
        <v>1</v>
      </c>
      <c r="H43" s="66">
        <f>SUM(CTC!H31,'EH'!H41,'HY'!H41,PY!H41,PA!H20,TSOL!H30)</f>
        <v>1</v>
      </c>
      <c r="I43" s="67">
        <f>SUM(CTC!I31,'EH'!I41,'HY'!I41,PY!I41,PA!I20,TSOL!I30)</f>
        <v>0</v>
      </c>
      <c r="J43" s="66">
        <f>SUM(CTC!J31,'EH'!J41,'HY'!J41,PY!J41,PA!J20,TSOL!J30)</f>
        <v>0</v>
      </c>
      <c r="K43" s="67">
        <f>SUM(CTC!K31,'EH'!K41,'HY'!K41,PY!K41,PA!K20,TSOL!K30)</f>
        <v>3</v>
      </c>
      <c r="L43" s="66">
        <f>SUM(CTC!L31,'EH'!L41,'HY'!L41,PY!L41,PA!L20,TSOL!L30)</f>
        <v>0</v>
      </c>
      <c r="M43" s="67">
        <f>SUM(CTC!M31,'EH'!M41,'HY'!M41,PY!M41,PA!M20,TSOL!M30)</f>
        <v>2</v>
      </c>
      <c r="N43" s="68">
        <f>SUM(CTC!N31,'EH'!N41,'HY'!N41,PY!N41,PA!N20,TSOL!N30)</f>
        <v>0</v>
      </c>
      <c r="O43" s="68">
        <f>SUM(CTC!O31,'EH'!O41,'HY'!O41,PY!O41,PA!O20,TSOL!O30)</f>
        <v>0</v>
      </c>
      <c r="P43" s="66">
        <f t="shared" si="0"/>
        <v>22</v>
      </c>
      <c r="Q43" s="67">
        <f t="shared" si="0"/>
        <v>90</v>
      </c>
      <c r="R43" s="69">
        <f>SUM(Q43,P43)</f>
        <v>112</v>
      </c>
    </row>
    <row r="44" spans="1:18" s="16" customFormat="1" ht="10.5" customHeight="1">
      <c r="A44" s="6" t="s">
        <v>76</v>
      </c>
      <c r="B44" s="124">
        <f>SUM(CTC!B32,'EH'!B42,'HY'!B42,PY!B42,PA!B21,TSOL!B31)</f>
        <v>28</v>
      </c>
      <c r="C44" s="125">
        <f>SUM(CTC!C32,'EH'!C42,'HY'!C42,PY!C42,PA!C21,TSOL!C31)</f>
        <v>74</v>
      </c>
      <c r="D44" s="124">
        <f>SUM(CTC!D32,'EH'!D42,'HY'!D42,PY!D42,PA!D21,TSOL!D31)</f>
        <v>0</v>
      </c>
      <c r="E44" s="125">
        <f>SUM(CTC!E32,'EH'!E42,'HY'!E42,PY!E42,PA!E21,TSOL!E31)</f>
        <v>15</v>
      </c>
      <c r="F44" s="124">
        <f>SUM(CTC!F32,'EH'!F42,'HY'!F42,PY!F42,PA!F21,TSOL!F31)</f>
        <v>0</v>
      </c>
      <c r="G44" s="125">
        <f>SUM(CTC!G32,'EH'!G42,'HY'!G42,PY!G42,PA!G21,TSOL!G31)</f>
        <v>1</v>
      </c>
      <c r="H44" s="124">
        <f>SUM(CTC!H32,'EH'!H42,'HY'!H42,PY!H42,PA!H21,TSOL!H31)</f>
        <v>1</v>
      </c>
      <c r="I44" s="125">
        <f>SUM(CTC!I32,'EH'!I42,'HY'!I42,PY!I42,PA!I21,TSOL!I31)</f>
        <v>0</v>
      </c>
      <c r="J44" s="124">
        <f>SUM(CTC!J32,'EH'!J42,'HY'!J42,PY!J42,PA!J21,TSOL!J31)</f>
        <v>0</v>
      </c>
      <c r="K44" s="125">
        <f>SUM(CTC!K32,'EH'!K42,'HY'!K42,PY!K42,PA!K21,TSOL!K31)</f>
        <v>0</v>
      </c>
      <c r="L44" s="124">
        <f>SUM(CTC!L32,'EH'!L42,'HY'!L42,PY!L42,PA!L21,TSOL!L31)</f>
        <v>0</v>
      </c>
      <c r="M44" s="125">
        <f>SUM(CTC!M32,'EH'!M42,'HY'!M42,PY!M42,PA!M21,TSOL!M31)</f>
        <v>1</v>
      </c>
      <c r="N44" s="126">
        <f>SUM(CTC!N32,'EH'!N42,'HY'!N42,PY!N42,PA!N21,TSOL!N31)</f>
        <v>0</v>
      </c>
      <c r="O44" s="126">
        <f>SUM(CTC!O32,'EH'!O42,'HY'!O42,PY!O42,PA!O21,TSOL!O31)</f>
        <v>0</v>
      </c>
      <c r="P44" s="124">
        <f>SUM(CTC!P32,'EH'!P42,'HY'!P42,PY!P42,PA!P21,TSOL!P31)</f>
        <v>29</v>
      </c>
      <c r="Q44" s="125">
        <f>SUM(CTC!Q32,'EH'!Q42,'HY'!Q42,PY!Q42,PA!Q21,TSOL!Q31)</f>
        <v>91</v>
      </c>
      <c r="R44" s="69">
        <f>SUM(Q44,P44)</f>
        <v>120</v>
      </c>
    </row>
    <row r="45" spans="2:18" ht="10.5" customHeight="1">
      <c r="B45" s="9"/>
      <c r="C45" s="10"/>
      <c r="D45" s="9"/>
      <c r="E45" s="20"/>
      <c r="F45" s="9"/>
      <c r="G45" s="20"/>
      <c r="H45" s="9"/>
      <c r="I45" s="20"/>
      <c r="J45" s="9"/>
      <c r="K45" s="20"/>
      <c r="L45" s="9"/>
      <c r="M45" s="10"/>
      <c r="N45" s="20"/>
      <c r="O45" s="20"/>
      <c r="P45" s="9"/>
      <c r="Q45" s="20"/>
      <c r="R45" s="11"/>
    </row>
    <row r="48" ht="10.5" customHeight="1">
      <c r="A48" s="36"/>
    </row>
    <row r="50" ht="10.5" customHeight="1">
      <c r="A50" s="92" t="s">
        <v>83</v>
      </c>
    </row>
  </sheetData>
  <mergeCells count="4">
    <mergeCell ref="L5:M5"/>
    <mergeCell ref="L15:M15"/>
    <mergeCell ref="L26:M26"/>
    <mergeCell ref="L37:M37"/>
  </mergeCells>
  <printOptions horizontalCentered="1"/>
  <pageMargins left="0.25" right="0.25" top="1" bottom="0.75" header="0.5" footer="0.25"/>
  <pageSetup fitToHeight="1" fitToWidth="1" horizontalDpi="300" verticalDpi="300" orientation="landscape" scale="90" r:id="rId1"/>
  <headerFooter alignWithMargins="0">
    <oddHeader>&amp;CThe University of Alabama in Huntsville
Unit Academic Reports 
</oddHeader>
    <oddFooter xml:space="preserve">&amp;L&amp;8Office of Institutional Research
&amp;D
&amp;F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447"/>
  <sheetViews>
    <sheetView workbookViewId="0" topLeftCell="A1">
      <selection activeCell="A5" sqref="A5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1" t="s">
        <v>27</v>
      </c>
    </row>
    <row r="2" ht="12.75" customHeight="1">
      <c r="A2" s="1"/>
    </row>
    <row r="3" spans="1:16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46" t="s">
        <v>6</v>
      </c>
      <c r="M3" s="47"/>
      <c r="N3" s="46" t="s">
        <v>7</v>
      </c>
      <c r="O3" s="47"/>
      <c r="P3" s="42" t="s">
        <v>8</v>
      </c>
    </row>
    <row r="4" spans="1:16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5" t="s">
        <v>7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8"/>
    </row>
    <row r="6" spans="1:16" ht="12.75" customHeight="1">
      <c r="A6" s="6" t="s">
        <v>45</v>
      </c>
      <c r="B6" s="63">
        <v>1</v>
      </c>
      <c r="C6" s="64">
        <v>10</v>
      </c>
      <c r="D6" s="63">
        <v>0</v>
      </c>
      <c r="E6" s="64">
        <v>1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2</v>
      </c>
      <c r="M6" s="64">
        <v>1</v>
      </c>
      <c r="N6" s="63">
        <f aca="true" t="shared" si="0" ref="N6:O10">L6+J6+H6+F6+D6+B6</f>
        <v>3</v>
      </c>
      <c r="O6" s="64">
        <f t="shared" si="0"/>
        <v>12</v>
      </c>
      <c r="P6" s="65">
        <f>O6+N6</f>
        <v>15</v>
      </c>
    </row>
    <row r="7" spans="1:16" ht="12.75" customHeight="1">
      <c r="A7" s="95" t="s">
        <v>47</v>
      </c>
      <c r="B7" s="63">
        <v>2</v>
      </c>
      <c r="C7" s="64">
        <v>12</v>
      </c>
      <c r="D7" s="63">
        <v>0</v>
      </c>
      <c r="E7" s="64">
        <v>3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1</v>
      </c>
      <c r="L7" s="63">
        <v>0</v>
      </c>
      <c r="M7" s="64">
        <v>0</v>
      </c>
      <c r="N7" s="63">
        <f t="shared" si="0"/>
        <v>2</v>
      </c>
      <c r="O7" s="64">
        <f t="shared" si="0"/>
        <v>16</v>
      </c>
      <c r="P7" s="65">
        <f>O7+N7</f>
        <v>18</v>
      </c>
    </row>
    <row r="8" spans="1:16" ht="12.75" customHeight="1">
      <c r="A8" s="15" t="s">
        <v>52</v>
      </c>
      <c r="B8" s="63">
        <v>2</v>
      </c>
      <c r="C8" s="64">
        <v>27</v>
      </c>
      <c r="D8" s="63">
        <v>0</v>
      </c>
      <c r="E8" s="64">
        <v>0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2</v>
      </c>
      <c r="L8" s="63">
        <v>0</v>
      </c>
      <c r="M8" s="64">
        <v>0</v>
      </c>
      <c r="N8" s="63">
        <f t="shared" si="0"/>
        <v>2</v>
      </c>
      <c r="O8" s="64">
        <f t="shared" si="0"/>
        <v>29</v>
      </c>
      <c r="P8" s="65">
        <f>O8+N8</f>
        <v>31</v>
      </c>
    </row>
    <row r="9" spans="1:16" ht="12.75" customHeight="1">
      <c r="A9" s="15" t="s">
        <v>59</v>
      </c>
      <c r="B9" s="63">
        <v>0</v>
      </c>
      <c r="C9" s="64">
        <v>10</v>
      </c>
      <c r="D9" s="63">
        <v>0</v>
      </c>
      <c r="E9" s="64">
        <v>4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1</v>
      </c>
      <c r="N9" s="63">
        <f t="shared" si="0"/>
        <v>0</v>
      </c>
      <c r="O9" s="64">
        <f t="shared" si="0"/>
        <v>15</v>
      </c>
      <c r="P9" s="65">
        <f>O9+N9</f>
        <v>15</v>
      </c>
    </row>
    <row r="10" spans="1:16" ht="12.75" customHeight="1">
      <c r="A10" s="15" t="s">
        <v>76</v>
      </c>
      <c r="B10" s="63">
        <v>2</v>
      </c>
      <c r="C10" s="64">
        <v>18</v>
      </c>
      <c r="D10" s="63">
        <v>0</v>
      </c>
      <c r="E10" s="64">
        <v>3</v>
      </c>
      <c r="F10" s="63">
        <v>0</v>
      </c>
      <c r="G10" s="64">
        <v>0</v>
      </c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0</v>
      </c>
      <c r="N10" s="63">
        <f t="shared" si="0"/>
        <v>2</v>
      </c>
      <c r="O10" s="64">
        <f t="shared" si="0"/>
        <v>21</v>
      </c>
      <c r="P10" s="65">
        <f>O10+N10</f>
        <v>23</v>
      </c>
    </row>
    <row r="11" spans="2:16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11"/>
    </row>
    <row r="12" spans="2:16" ht="12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ht="12.75" customHeight="1">
      <c r="A13" s="6" t="s">
        <v>13</v>
      </c>
    </row>
    <row r="14" spans="1:16" ht="12.75" customHeight="1">
      <c r="A14" s="6" t="s">
        <v>11</v>
      </c>
      <c r="B14" s="46" t="s">
        <v>1</v>
      </c>
      <c r="C14" s="47"/>
      <c r="D14" s="46" t="s">
        <v>2</v>
      </c>
      <c r="E14" s="47"/>
      <c r="F14" s="46" t="s">
        <v>3</v>
      </c>
      <c r="G14" s="47"/>
      <c r="H14" s="46" t="s">
        <v>4</v>
      </c>
      <c r="I14" s="47"/>
      <c r="J14" s="46" t="s">
        <v>5</v>
      </c>
      <c r="K14" s="47"/>
      <c r="L14" s="46" t="s">
        <v>6</v>
      </c>
      <c r="M14" s="47"/>
      <c r="N14" s="46" t="s">
        <v>7</v>
      </c>
      <c r="O14" s="47"/>
      <c r="P14" s="42" t="s">
        <v>8</v>
      </c>
    </row>
    <row r="15" spans="1:16" ht="12.75" customHeight="1">
      <c r="A15" s="6" t="s">
        <v>12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5" t="s">
        <v>7</v>
      </c>
    </row>
    <row r="16" spans="1:16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4"/>
    </row>
    <row r="17" spans="1:16" ht="12.75" customHeight="1">
      <c r="A17" s="6" t="s">
        <v>45</v>
      </c>
      <c r="B17" s="63">
        <v>16</v>
      </c>
      <c r="C17" s="64">
        <v>88</v>
      </c>
      <c r="D17" s="63">
        <v>4</v>
      </c>
      <c r="E17" s="64">
        <v>18</v>
      </c>
      <c r="F17" s="63">
        <v>0</v>
      </c>
      <c r="G17" s="64">
        <v>3</v>
      </c>
      <c r="H17" s="63">
        <v>0</v>
      </c>
      <c r="I17" s="64">
        <v>0</v>
      </c>
      <c r="J17" s="63">
        <v>0</v>
      </c>
      <c r="K17" s="64">
        <v>3</v>
      </c>
      <c r="L17" s="63">
        <v>3</v>
      </c>
      <c r="M17" s="64">
        <v>1</v>
      </c>
      <c r="N17" s="63">
        <f aca="true" t="shared" si="1" ref="N17:O21">L17+J17+H17+F17+D17+B17</f>
        <v>23</v>
      </c>
      <c r="O17" s="64">
        <f t="shared" si="1"/>
        <v>113</v>
      </c>
      <c r="P17" s="65">
        <f>O17+N17</f>
        <v>136</v>
      </c>
    </row>
    <row r="18" spans="1:16" ht="12.75" customHeight="1">
      <c r="A18" s="95" t="s">
        <v>47</v>
      </c>
      <c r="B18" s="63">
        <v>11</v>
      </c>
      <c r="C18" s="64">
        <v>98</v>
      </c>
      <c r="D18" s="63">
        <v>4</v>
      </c>
      <c r="E18" s="64">
        <v>17</v>
      </c>
      <c r="F18" s="63">
        <v>0</v>
      </c>
      <c r="G18" s="64">
        <v>2</v>
      </c>
      <c r="H18" s="63">
        <v>0</v>
      </c>
      <c r="I18" s="64">
        <v>0</v>
      </c>
      <c r="J18" s="63">
        <v>0</v>
      </c>
      <c r="K18" s="64">
        <v>3</v>
      </c>
      <c r="L18" s="63">
        <v>1</v>
      </c>
      <c r="M18" s="64">
        <v>2</v>
      </c>
      <c r="N18" s="63">
        <f t="shared" si="1"/>
        <v>16</v>
      </c>
      <c r="O18" s="64">
        <f t="shared" si="1"/>
        <v>122</v>
      </c>
      <c r="P18" s="65">
        <f>O18+N18</f>
        <v>138</v>
      </c>
    </row>
    <row r="19" spans="1:16" ht="12.75" customHeight="1">
      <c r="A19" s="95" t="s">
        <v>52</v>
      </c>
      <c r="B19" s="63">
        <v>13</v>
      </c>
      <c r="C19" s="64">
        <v>109</v>
      </c>
      <c r="D19" s="63">
        <v>3</v>
      </c>
      <c r="E19" s="64">
        <v>21</v>
      </c>
      <c r="F19" s="63">
        <v>1</v>
      </c>
      <c r="G19" s="64">
        <v>2</v>
      </c>
      <c r="H19" s="63">
        <v>0</v>
      </c>
      <c r="I19" s="64">
        <v>0</v>
      </c>
      <c r="J19" s="63">
        <v>1</v>
      </c>
      <c r="K19" s="64">
        <v>2</v>
      </c>
      <c r="L19" s="63">
        <v>1</v>
      </c>
      <c r="M19" s="64">
        <v>1</v>
      </c>
      <c r="N19" s="63">
        <f t="shared" si="1"/>
        <v>19</v>
      </c>
      <c r="O19" s="64">
        <f t="shared" si="1"/>
        <v>135</v>
      </c>
      <c r="P19" s="65">
        <f>O19+N19</f>
        <v>154</v>
      </c>
    </row>
    <row r="20" spans="1:16" ht="12.75" customHeight="1">
      <c r="A20" s="6" t="s">
        <v>59</v>
      </c>
      <c r="B20" s="63">
        <v>10</v>
      </c>
      <c r="C20" s="64">
        <v>108</v>
      </c>
      <c r="D20" s="63">
        <v>3</v>
      </c>
      <c r="E20" s="64">
        <v>21</v>
      </c>
      <c r="F20" s="63">
        <v>1</v>
      </c>
      <c r="G20" s="64">
        <v>2</v>
      </c>
      <c r="H20" s="63">
        <v>0</v>
      </c>
      <c r="I20" s="64">
        <v>0</v>
      </c>
      <c r="J20" s="63">
        <v>1</v>
      </c>
      <c r="K20" s="64">
        <v>2</v>
      </c>
      <c r="L20" s="63">
        <v>2</v>
      </c>
      <c r="M20" s="64">
        <v>1</v>
      </c>
      <c r="N20" s="63">
        <f t="shared" si="1"/>
        <v>17</v>
      </c>
      <c r="O20" s="64">
        <f t="shared" si="1"/>
        <v>134</v>
      </c>
      <c r="P20" s="65">
        <f>O20+N20</f>
        <v>151</v>
      </c>
    </row>
    <row r="21" spans="1:16" ht="12.75" customHeight="1">
      <c r="A21" s="6" t="s">
        <v>76</v>
      </c>
      <c r="B21" s="63">
        <v>14</v>
      </c>
      <c r="C21" s="64">
        <v>107</v>
      </c>
      <c r="D21" s="63">
        <v>1</v>
      </c>
      <c r="E21" s="64">
        <v>21</v>
      </c>
      <c r="F21" s="63">
        <v>0</v>
      </c>
      <c r="G21" s="64">
        <v>1</v>
      </c>
      <c r="H21" s="63">
        <v>0</v>
      </c>
      <c r="I21" s="64">
        <v>0</v>
      </c>
      <c r="J21" s="63">
        <v>0</v>
      </c>
      <c r="K21" s="64">
        <v>1</v>
      </c>
      <c r="L21" s="63">
        <v>1</v>
      </c>
      <c r="M21" s="64">
        <v>0</v>
      </c>
      <c r="N21" s="63">
        <f t="shared" si="1"/>
        <v>16</v>
      </c>
      <c r="O21" s="64">
        <f t="shared" si="1"/>
        <v>130</v>
      </c>
      <c r="P21" s="65">
        <f>O21+N21</f>
        <v>146</v>
      </c>
    </row>
    <row r="22" spans="1:16" ht="12.75" customHeight="1">
      <c r="A22" s="6"/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11"/>
    </row>
    <row r="23" spans="2:16" ht="12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ht="12.75" customHeight="1">
      <c r="A24" s="116"/>
    </row>
    <row r="25" ht="12.75" customHeight="1">
      <c r="A25" s="36"/>
    </row>
    <row r="27" spans="1:13" ht="12.75" customHeight="1">
      <c r="A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33" spans="1:16" s="16" customFormat="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45" spans="1:16" s="16" customFormat="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66" spans="1:16" s="16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88" spans="1:16" s="16" customFormat="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109" spans="1:16" s="16" customFormat="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30" spans="1:16" s="16" customFormat="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83" spans="1:16" s="16" customFormat="1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93" spans="1:16" s="16" customFormat="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215" spans="1:16" s="16" customFormat="1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38" spans="1:16" s="16" customFormat="1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61" spans="1:16" s="16" customFormat="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83" spans="1:16" s="16" customFormat="1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305" spans="1:16" s="16" customFormat="1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37" spans="1:16" s="16" customFormat="1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47" spans="1:16" s="16" customFormat="1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69" spans="1:16" s="16" customFormat="1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81" spans="1:16" s="16" customFormat="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92" spans="1:16" s="16" customFormat="1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405" spans="1:16" s="16" customFormat="1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37" spans="1:16" s="16" customFormat="1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47" spans="1:16" s="16" customFormat="1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
&amp;F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628"/>
  <sheetViews>
    <sheetView workbookViewId="0" topLeftCell="A1">
      <selection activeCell="E30" sqref="E26:E30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27</v>
      </c>
      <c r="F1"/>
      <c r="G1"/>
      <c r="H1"/>
    </row>
    <row r="2" spans="1:8" ht="12.75" customHeight="1">
      <c r="A2" s="1"/>
      <c r="F2"/>
      <c r="G2"/>
      <c r="H2"/>
    </row>
    <row r="3" spans="1:8" ht="12.75" customHeight="1">
      <c r="A3" s="6" t="s">
        <v>13</v>
      </c>
      <c r="F3"/>
      <c r="G3"/>
      <c r="H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7" ht="12.75" customHeight="1">
      <c r="B5" s="8"/>
      <c r="C5" s="8"/>
      <c r="D5" s="8"/>
      <c r="E5"/>
      <c r="F5"/>
      <c r="G5"/>
    </row>
    <row r="6" spans="1:7" ht="12.75" customHeight="1">
      <c r="A6" s="6" t="s">
        <v>45</v>
      </c>
      <c r="B6" s="14">
        <v>57</v>
      </c>
      <c r="C6" s="14">
        <f>'ED'!P17</f>
        <v>136</v>
      </c>
      <c r="D6" s="14">
        <v>130</v>
      </c>
      <c r="E6"/>
      <c r="F6"/>
      <c r="G6"/>
    </row>
    <row r="7" spans="1:7" ht="12.75" customHeight="1">
      <c r="A7" s="6" t="s">
        <v>47</v>
      </c>
      <c r="B7" s="14">
        <v>69</v>
      </c>
      <c r="C7" s="14">
        <f>'ED'!P18</f>
        <v>138</v>
      </c>
      <c r="D7" s="14">
        <v>131</v>
      </c>
      <c r="E7"/>
      <c r="F7"/>
      <c r="G7"/>
    </row>
    <row r="8" spans="1:7" ht="12.75" customHeight="1">
      <c r="A8" s="6" t="s">
        <v>52</v>
      </c>
      <c r="B8" s="14">
        <v>75</v>
      </c>
      <c r="C8" s="14">
        <f>'ED'!P19</f>
        <v>154</v>
      </c>
      <c r="D8" s="14">
        <v>142</v>
      </c>
      <c r="E8"/>
      <c r="F8"/>
      <c r="G8"/>
    </row>
    <row r="9" spans="1:7" ht="12.75" customHeight="1">
      <c r="A9" s="6" t="s">
        <v>59</v>
      </c>
      <c r="B9" s="14">
        <v>72</v>
      </c>
      <c r="C9" s="14">
        <f>'ED'!P20</f>
        <v>151</v>
      </c>
      <c r="D9" s="14">
        <v>136</v>
      </c>
      <c r="E9"/>
      <c r="F9"/>
      <c r="G9"/>
    </row>
    <row r="10" spans="1:7" ht="12.75" customHeight="1">
      <c r="A10" s="6" t="s">
        <v>76</v>
      </c>
      <c r="B10" s="14">
        <v>64</v>
      </c>
      <c r="C10" s="14">
        <f>'ED'!P21</f>
        <v>146</v>
      </c>
      <c r="D10" s="14">
        <v>138</v>
      </c>
      <c r="E10"/>
      <c r="F10"/>
      <c r="G10"/>
    </row>
    <row r="11" spans="1:7" ht="12.75" customHeight="1">
      <c r="A11" s="6"/>
      <c r="B11" s="7"/>
      <c r="C11" s="7"/>
      <c r="D11" s="7"/>
      <c r="E11"/>
      <c r="F11"/>
      <c r="G11"/>
    </row>
    <row r="13" spans="1:8" s="39" customFormat="1" ht="12.75" customHeight="1">
      <c r="A13" s="40" t="s">
        <v>17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18</v>
      </c>
      <c r="G13" s="50" t="s">
        <v>7</v>
      </c>
      <c r="H13" s="50" t="s">
        <v>8</v>
      </c>
    </row>
    <row r="14" spans="1:8" s="39" customFormat="1" ht="12.75" customHeight="1">
      <c r="A14" s="40"/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2" t="s">
        <v>18</v>
      </c>
      <c r="H14" s="52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45</v>
      </c>
      <c r="B16" s="77">
        <v>438</v>
      </c>
      <c r="C16" s="77">
        <v>2189</v>
      </c>
      <c r="D16" s="77">
        <f>C16+B16</f>
        <v>2627</v>
      </c>
      <c r="E16" s="77">
        <v>364</v>
      </c>
      <c r="F16" s="77">
        <v>0</v>
      </c>
      <c r="G16" s="77">
        <f>F16+E16</f>
        <v>364</v>
      </c>
      <c r="H16" s="78">
        <f>G16+D16</f>
        <v>2991</v>
      </c>
    </row>
    <row r="17" spans="1:8" ht="12.75" customHeight="1">
      <c r="A17" s="6" t="s">
        <v>46</v>
      </c>
      <c r="B17" s="77">
        <v>464</v>
      </c>
      <c r="C17" s="77">
        <v>2488</v>
      </c>
      <c r="D17" s="77">
        <f>C17+B17</f>
        <v>2952</v>
      </c>
      <c r="E17" s="77">
        <v>448</v>
      </c>
      <c r="F17" s="77">
        <v>0</v>
      </c>
      <c r="G17" s="77">
        <f>F17+E17</f>
        <v>448</v>
      </c>
      <c r="H17" s="78">
        <f>G17+D17</f>
        <v>3400</v>
      </c>
    </row>
    <row r="18" spans="1:8" ht="12.75" customHeight="1">
      <c r="A18" s="6" t="s">
        <v>52</v>
      </c>
      <c r="B18" s="77">
        <v>421</v>
      </c>
      <c r="C18" s="77">
        <f>2436+354</f>
        <v>2790</v>
      </c>
      <c r="D18" s="77">
        <f>C18+B18</f>
        <v>3211</v>
      </c>
      <c r="E18" s="77">
        <v>606</v>
      </c>
      <c r="F18" s="77">
        <v>0</v>
      </c>
      <c r="G18" s="77">
        <f>F18+E18</f>
        <v>606</v>
      </c>
      <c r="H18" s="78">
        <f>G18+D18</f>
        <v>3817</v>
      </c>
    </row>
    <row r="19" spans="1:8" ht="12.75" customHeight="1">
      <c r="A19" s="6" t="s">
        <v>59</v>
      </c>
      <c r="B19" s="77">
        <v>491</v>
      </c>
      <c r="C19" s="77">
        <v>2766</v>
      </c>
      <c r="D19" s="77">
        <f>C19+B19</f>
        <v>3257</v>
      </c>
      <c r="E19" s="77">
        <v>395</v>
      </c>
      <c r="F19" s="77">
        <v>0</v>
      </c>
      <c r="G19" s="77">
        <f>F19+E19</f>
        <v>395</v>
      </c>
      <c r="H19" s="78">
        <f>G19+D19</f>
        <v>3652</v>
      </c>
    </row>
    <row r="20" spans="1:8" ht="12.75" customHeight="1">
      <c r="A20" s="6" t="s">
        <v>76</v>
      </c>
      <c r="B20" s="77">
        <v>365</v>
      </c>
      <c r="C20" s="77">
        <f>2234+438</f>
        <v>2672</v>
      </c>
      <c r="D20" s="77">
        <f>C20+B20</f>
        <v>3037</v>
      </c>
      <c r="E20" s="77">
        <v>368</v>
      </c>
      <c r="F20" s="77">
        <v>0</v>
      </c>
      <c r="G20" s="77">
        <f>F20+E20</f>
        <v>368</v>
      </c>
      <c r="H20" s="78">
        <f>G20+D20</f>
        <v>3405</v>
      </c>
    </row>
    <row r="21" spans="1:8" ht="12.75" customHeight="1">
      <c r="A21" s="37"/>
      <c r="B21" s="9"/>
      <c r="C21" s="9"/>
      <c r="D21" s="9"/>
      <c r="E21" s="9"/>
      <c r="F21" s="9"/>
      <c r="G21" s="9"/>
      <c r="H21" s="11"/>
    </row>
    <row r="22" spans="6:8" ht="12.75" customHeight="1">
      <c r="F22"/>
      <c r="G22"/>
      <c r="H22"/>
    </row>
    <row r="23" spans="1:8" s="39" customFormat="1" ht="12.75" customHeight="1">
      <c r="A23" s="40" t="s">
        <v>23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24</v>
      </c>
      <c r="G23" s="49" t="s">
        <v>25</v>
      </c>
      <c r="H23" s="50" t="s">
        <v>8</v>
      </c>
    </row>
    <row r="24" spans="2:8" s="39" customFormat="1" ht="12.75" customHeight="1"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1" t="s">
        <v>18</v>
      </c>
      <c r="H24" s="52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45</v>
      </c>
      <c r="B26" s="24">
        <f>B16*0.88</f>
        <v>385.44</v>
      </c>
      <c r="C26" s="24">
        <f>C16*1.2</f>
        <v>2626.7999999999997</v>
      </c>
      <c r="D26" s="24">
        <f>C26+B26</f>
        <v>3012.24</v>
      </c>
      <c r="E26" s="24">
        <f>E16*2.3</f>
        <v>837.1999999999999</v>
      </c>
      <c r="F26" s="24">
        <v>0</v>
      </c>
      <c r="G26" s="24">
        <f>F26+E26</f>
        <v>837.1999999999999</v>
      </c>
      <c r="H26" s="25">
        <f>G26+D26</f>
        <v>3849.4399999999996</v>
      </c>
    </row>
    <row r="27" spans="1:8" ht="12.75" customHeight="1">
      <c r="A27" s="6" t="s">
        <v>46</v>
      </c>
      <c r="B27" s="24">
        <f>B17*0.88</f>
        <v>408.32</v>
      </c>
      <c r="C27" s="24">
        <f>C17*1.2</f>
        <v>2985.6</v>
      </c>
      <c r="D27" s="24">
        <f>C27+B27</f>
        <v>3393.92</v>
      </c>
      <c r="E27" s="24">
        <f>E17*2.3</f>
        <v>1030.3999999999999</v>
      </c>
      <c r="F27" s="24">
        <v>0</v>
      </c>
      <c r="G27" s="24">
        <f>F27+E27</f>
        <v>1030.3999999999999</v>
      </c>
      <c r="H27" s="25">
        <f>G27+D27</f>
        <v>4424.32</v>
      </c>
    </row>
    <row r="28" spans="1:8" ht="12.75" customHeight="1">
      <c r="A28" s="6" t="s">
        <v>52</v>
      </c>
      <c r="B28" s="24">
        <f>B18*0.88</f>
        <v>370.48</v>
      </c>
      <c r="C28" s="24">
        <f>C18*1.2</f>
        <v>3348</v>
      </c>
      <c r="D28" s="24">
        <f>C28+B28</f>
        <v>3718.48</v>
      </c>
      <c r="E28" s="24">
        <f>E18*2.3</f>
        <v>1393.8</v>
      </c>
      <c r="F28" s="24">
        <v>0</v>
      </c>
      <c r="G28" s="24">
        <f>F28+E28</f>
        <v>1393.8</v>
      </c>
      <c r="H28" s="25">
        <f>G28+D28</f>
        <v>5112.28</v>
      </c>
    </row>
    <row r="29" spans="1:8" ht="12.75" customHeight="1">
      <c r="A29" s="6" t="s">
        <v>59</v>
      </c>
      <c r="B29" s="24">
        <f>B19*0.88</f>
        <v>432.08</v>
      </c>
      <c r="C29" s="24">
        <f>C19*1.2</f>
        <v>3319.2</v>
      </c>
      <c r="D29" s="24">
        <f>C29+B29</f>
        <v>3751.2799999999997</v>
      </c>
      <c r="E29" s="24">
        <f>E19*2.3</f>
        <v>908.4999999999999</v>
      </c>
      <c r="F29" s="24">
        <v>0</v>
      </c>
      <c r="G29" s="24">
        <f>F29+E29</f>
        <v>908.4999999999999</v>
      </c>
      <c r="H29" s="25">
        <f>G29+D29</f>
        <v>4659.78</v>
      </c>
    </row>
    <row r="30" spans="1:8" ht="12.75" customHeight="1">
      <c r="A30" s="6" t="s">
        <v>76</v>
      </c>
      <c r="B30" s="24">
        <f>B20*0.88</f>
        <v>321.2</v>
      </c>
      <c r="C30" s="24">
        <f>C20*1.2</f>
        <v>3206.4</v>
      </c>
      <c r="D30" s="24">
        <f>C30+B30</f>
        <v>3527.6</v>
      </c>
      <c r="E30" s="24">
        <f>E20*2.3</f>
        <v>846.4</v>
      </c>
      <c r="F30" s="24">
        <v>0</v>
      </c>
      <c r="G30" s="24">
        <f>F30+E30</f>
        <v>846.4</v>
      </c>
      <c r="H30" s="25">
        <f>G30+D30</f>
        <v>4374</v>
      </c>
    </row>
    <row r="31" spans="1:8" ht="12.75" customHeight="1">
      <c r="A31" s="37"/>
      <c r="B31" s="9"/>
      <c r="C31" s="9"/>
      <c r="D31" s="9"/>
      <c r="E31" s="9"/>
      <c r="F31" s="9"/>
      <c r="G31" s="9"/>
      <c r="H31" s="11"/>
    </row>
    <row r="33" ht="12.75" customHeight="1">
      <c r="A33" s="36" t="s">
        <v>57</v>
      </c>
    </row>
    <row r="34" ht="12.75" customHeight="1">
      <c r="A34" s="36" t="s">
        <v>49</v>
      </c>
    </row>
    <row r="42" spans="1:13" s="16" customFormat="1" ht="12.75" customHeight="1">
      <c r="A42" s="3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68" spans="1:13" s="16" customFormat="1" ht="12.75" customHeight="1">
      <c r="A68" s="3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79" spans="1:13" s="16" customFormat="1" ht="12.75" customHeight="1">
      <c r="A79" s="3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8" spans="1:13" s="16" customFormat="1" ht="12.75" customHeight="1">
      <c r="A88" s="3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141" spans="1:13" s="16" customFormat="1" ht="12.75" customHeight="1">
      <c r="A141" s="3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52" spans="1:13" s="16" customFormat="1" ht="12.75" customHeight="1">
      <c r="A152" s="3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85" spans="1:13" s="16" customFormat="1" ht="12.75" customHeight="1">
      <c r="A185" s="3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288" spans="1:13" s="16" customFormat="1" ht="12.75" customHeight="1">
      <c r="A288" s="3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322" spans="1:13" s="16" customFormat="1" ht="12.75" customHeight="1">
      <c r="A322" s="3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33" spans="1:13" s="16" customFormat="1" ht="12.75" customHeight="1">
      <c r="A333" s="3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42" spans="1:13" s="16" customFormat="1" ht="12.75" customHeight="1">
      <c r="A342" s="36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76" spans="1:13" s="16" customFormat="1" ht="12.75" customHeight="1">
      <c r="A376" s="36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409" spans="1:13" s="16" customFormat="1" ht="12.75" customHeight="1">
      <c r="A409" s="36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43" spans="1:13" s="16" customFormat="1" ht="12.75" customHeight="1">
      <c r="A443" s="36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76" spans="1:13" s="16" customFormat="1" ht="12.75" customHeight="1">
      <c r="A476" s="36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531" spans="1:13" s="16" customFormat="1" ht="12.75" customHeight="1">
      <c r="A531" s="36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63" spans="1:13" s="16" customFormat="1" ht="12.75" customHeight="1">
      <c r="A563" s="36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74" spans="1:13" s="16" customFormat="1" ht="12.75" customHeight="1">
      <c r="A574" s="36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7" spans="1:13" s="16" customFormat="1" ht="12.75" customHeight="1">
      <c r="A607" s="36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19" spans="1:13" s="16" customFormat="1" ht="12.75" customHeight="1">
      <c r="A619" s="36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8" spans="1:13" s="16" customFormat="1" ht="12.75" customHeight="1">
      <c r="A628" s="36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556"/>
  <sheetViews>
    <sheetView workbookViewId="0" topLeftCell="A16">
      <selection activeCell="A46" sqref="A46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spans="1:18" ht="12.75" customHeight="1">
      <c r="A1" s="1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0.5" customHeight="1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128" t="s">
        <v>6</v>
      </c>
      <c r="M3" s="129"/>
      <c r="N3" s="117" t="s">
        <v>60</v>
      </c>
      <c r="O3" s="117"/>
      <c r="P3" s="46" t="s">
        <v>7</v>
      </c>
      <c r="Q3" s="47"/>
      <c r="R3" s="42" t="s">
        <v>8</v>
      </c>
    </row>
    <row r="4" spans="1:18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3" t="s">
        <v>9</v>
      </c>
      <c r="Q4" s="44" t="s">
        <v>10</v>
      </c>
      <c r="R4" s="45" t="s">
        <v>7</v>
      </c>
    </row>
    <row r="5" spans="1:18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18"/>
      <c r="O5" s="118"/>
      <c r="P5" s="3"/>
      <c r="Q5" s="4"/>
      <c r="R5" s="8"/>
    </row>
    <row r="6" spans="1:18" ht="12.75" customHeight="1">
      <c r="A6" s="6" t="s">
        <v>45</v>
      </c>
      <c r="B6" s="63">
        <v>1</v>
      </c>
      <c r="C6" s="64">
        <v>8</v>
      </c>
      <c r="D6" s="63">
        <v>1</v>
      </c>
      <c r="E6" s="64">
        <v>2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85">
        <v>0</v>
      </c>
      <c r="N6" s="63">
        <v>0</v>
      </c>
      <c r="O6" s="85">
        <v>0</v>
      </c>
      <c r="P6" s="63">
        <f aca="true" t="shared" si="0" ref="P6:Q10">L6+J6+H6+F6+D6+B6</f>
        <v>2</v>
      </c>
      <c r="Q6" s="64">
        <f t="shared" si="0"/>
        <v>10</v>
      </c>
      <c r="R6" s="65">
        <f>Q6+P6</f>
        <v>12</v>
      </c>
    </row>
    <row r="7" spans="1:18" ht="12.75" customHeight="1">
      <c r="A7" s="95" t="s">
        <v>47</v>
      </c>
      <c r="B7" s="63">
        <v>2</v>
      </c>
      <c r="C7" s="64">
        <v>6</v>
      </c>
      <c r="D7" s="63">
        <v>0</v>
      </c>
      <c r="E7" s="64">
        <v>1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0</v>
      </c>
      <c r="M7" s="85">
        <v>0</v>
      </c>
      <c r="N7" s="63">
        <v>0</v>
      </c>
      <c r="O7" s="85">
        <v>0</v>
      </c>
      <c r="P7" s="63">
        <f t="shared" si="0"/>
        <v>2</v>
      </c>
      <c r="Q7" s="64">
        <f t="shared" si="0"/>
        <v>7</v>
      </c>
      <c r="R7" s="65">
        <f>Q7+P7</f>
        <v>9</v>
      </c>
    </row>
    <row r="8" spans="1:18" ht="12.75" customHeight="1">
      <c r="A8" s="15" t="s">
        <v>52</v>
      </c>
      <c r="B8" s="63">
        <v>2</v>
      </c>
      <c r="C8" s="64">
        <v>14</v>
      </c>
      <c r="D8" s="63">
        <v>0</v>
      </c>
      <c r="E8" s="64">
        <v>3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85">
        <v>0</v>
      </c>
      <c r="N8" s="63">
        <v>0</v>
      </c>
      <c r="O8" s="85">
        <v>0</v>
      </c>
      <c r="P8" s="63">
        <f t="shared" si="0"/>
        <v>2</v>
      </c>
      <c r="Q8" s="64">
        <f t="shared" si="0"/>
        <v>17</v>
      </c>
      <c r="R8" s="65">
        <f>Q8+P8</f>
        <v>19</v>
      </c>
    </row>
    <row r="9" spans="1:18" ht="12.75" customHeight="1">
      <c r="A9" s="15" t="s">
        <v>59</v>
      </c>
      <c r="B9" s="63">
        <v>2</v>
      </c>
      <c r="C9" s="64">
        <v>10</v>
      </c>
      <c r="D9" s="63">
        <v>0</v>
      </c>
      <c r="E9" s="64">
        <v>1</v>
      </c>
      <c r="F9" s="63">
        <v>0</v>
      </c>
      <c r="G9" s="64">
        <v>1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85">
        <v>0</v>
      </c>
      <c r="N9" s="63">
        <v>0</v>
      </c>
      <c r="O9" s="85">
        <v>0</v>
      </c>
      <c r="P9" s="63">
        <f t="shared" si="0"/>
        <v>2</v>
      </c>
      <c r="Q9" s="64">
        <f t="shared" si="0"/>
        <v>12</v>
      </c>
      <c r="R9" s="65">
        <f>Q9+P9</f>
        <v>14</v>
      </c>
    </row>
    <row r="10" spans="1:18" ht="12.75" customHeight="1">
      <c r="A10" s="15" t="s">
        <v>76</v>
      </c>
      <c r="B10" s="63">
        <v>4</v>
      </c>
      <c r="C10" s="64">
        <v>9</v>
      </c>
      <c r="D10" s="63">
        <v>0</v>
      </c>
      <c r="E10" s="64">
        <v>1</v>
      </c>
      <c r="F10" s="63">
        <v>0</v>
      </c>
      <c r="G10" s="64">
        <v>1</v>
      </c>
      <c r="H10" s="63">
        <v>0</v>
      </c>
      <c r="I10" s="64">
        <v>0</v>
      </c>
      <c r="J10" s="63">
        <v>0</v>
      </c>
      <c r="K10" s="64">
        <v>1</v>
      </c>
      <c r="L10" s="63">
        <v>0</v>
      </c>
      <c r="M10" s="85">
        <v>0</v>
      </c>
      <c r="N10" s="63">
        <v>0</v>
      </c>
      <c r="O10" s="85">
        <v>0</v>
      </c>
      <c r="P10" s="63">
        <f t="shared" si="0"/>
        <v>4</v>
      </c>
      <c r="Q10" s="64">
        <f t="shared" si="0"/>
        <v>12</v>
      </c>
      <c r="R10" s="65">
        <f>Q10+P10</f>
        <v>16</v>
      </c>
    </row>
    <row r="11" spans="2:18" ht="10.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20"/>
      <c r="N11" s="9"/>
      <c r="O11" s="20"/>
      <c r="P11" s="9"/>
      <c r="Q11" s="10"/>
      <c r="R11" s="11"/>
    </row>
    <row r="12" spans="1:18" ht="10.5" customHeight="1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 customHeight="1">
      <c r="A13"/>
      <c r="B13" s="46" t="s">
        <v>1</v>
      </c>
      <c r="C13" s="47"/>
      <c r="D13" s="46" t="s">
        <v>2</v>
      </c>
      <c r="E13" s="47"/>
      <c r="F13" s="46" t="s">
        <v>3</v>
      </c>
      <c r="G13" s="47"/>
      <c r="H13" s="46" t="s">
        <v>4</v>
      </c>
      <c r="I13" s="47"/>
      <c r="J13" s="46" t="s">
        <v>5</v>
      </c>
      <c r="K13" s="47"/>
      <c r="L13" s="128" t="s">
        <v>6</v>
      </c>
      <c r="M13" s="129"/>
      <c r="N13" s="117" t="s">
        <v>60</v>
      </c>
      <c r="O13" s="117"/>
      <c r="P13" s="46" t="s">
        <v>7</v>
      </c>
      <c r="Q13" s="47"/>
      <c r="R13" s="42" t="s">
        <v>8</v>
      </c>
    </row>
    <row r="14" spans="1:18" ht="12.75" customHeight="1">
      <c r="A14" s="6" t="s">
        <v>82</v>
      </c>
      <c r="B14" s="43" t="s">
        <v>9</v>
      </c>
      <c r="C14" s="44" t="s">
        <v>10</v>
      </c>
      <c r="D14" s="43" t="s">
        <v>9</v>
      </c>
      <c r="E14" s="44" t="s">
        <v>10</v>
      </c>
      <c r="F14" s="43" t="s">
        <v>9</v>
      </c>
      <c r="G14" s="44" t="s">
        <v>10</v>
      </c>
      <c r="H14" s="43" t="s">
        <v>9</v>
      </c>
      <c r="I14" s="44" t="s">
        <v>10</v>
      </c>
      <c r="J14" s="43" t="s">
        <v>9</v>
      </c>
      <c r="K14" s="44" t="s">
        <v>10</v>
      </c>
      <c r="L14" s="43" t="s">
        <v>9</v>
      </c>
      <c r="M14" s="44" t="s">
        <v>10</v>
      </c>
      <c r="N14" s="43" t="s">
        <v>9</v>
      </c>
      <c r="O14" s="44" t="s">
        <v>10</v>
      </c>
      <c r="P14" s="43" t="s">
        <v>9</v>
      </c>
      <c r="Q14" s="44" t="s">
        <v>10</v>
      </c>
      <c r="R14" s="45" t="s">
        <v>7</v>
      </c>
    </row>
    <row r="15" spans="1:18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118"/>
      <c r="O15" s="118"/>
      <c r="P15" s="3"/>
      <c r="Q15" s="4"/>
      <c r="R15" s="8"/>
    </row>
    <row r="16" spans="1:18" ht="12.75" customHeight="1">
      <c r="A16" s="6" t="s">
        <v>45</v>
      </c>
      <c r="B16" s="63">
        <v>1</v>
      </c>
      <c r="C16" s="64">
        <v>13</v>
      </c>
      <c r="D16" s="63">
        <v>0</v>
      </c>
      <c r="E16" s="64">
        <v>4</v>
      </c>
      <c r="F16" s="63">
        <v>0</v>
      </c>
      <c r="G16" s="64">
        <v>0</v>
      </c>
      <c r="H16" s="63">
        <v>0</v>
      </c>
      <c r="I16" s="64">
        <v>1</v>
      </c>
      <c r="J16" s="63">
        <v>0</v>
      </c>
      <c r="K16" s="64">
        <v>0</v>
      </c>
      <c r="L16" s="63">
        <v>1</v>
      </c>
      <c r="M16" s="85">
        <v>1</v>
      </c>
      <c r="N16" s="63">
        <v>0</v>
      </c>
      <c r="O16" s="85">
        <v>0</v>
      </c>
      <c r="P16" s="63">
        <f aca="true" t="shared" si="1" ref="P16:Q20">L16+J16+H16+F16+D16+B16</f>
        <v>2</v>
      </c>
      <c r="Q16" s="64">
        <f t="shared" si="1"/>
        <v>19</v>
      </c>
      <c r="R16" s="65">
        <f>Q16+P16</f>
        <v>21</v>
      </c>
    </row>
    <row r="17" spans="1:18" ht="12.75" customHeight="1">
      <c r="A17" s="95" t="s">
        <v>47</v>
      </c>
      <c r="B17" s="63">
        <v>1</v>
      </c>
      <c r="C17" s="64">
        <v>5</v>
      </c>
      <c r="D17" s="63">
        <v>0</v>
      </c>
      <c r="E17" s="64">
        <v>0</v>
      </c>
      <c r="F17" s="63">
        <v>0</v>
      </c>
      <c r="G17" s="64">
        <v>0</v>
      </c>
      <c r="H17" s="63">
        <v>0</v>
      </c>
      <c r="I17" s="64">
        <v>1</v>
      </c>
      <c r="J17" s="63">
        <v>0</v>
      </c>
      <c r="K17" s="64">
        <v>0</v>
      </c>
      <c r="L17" s="63">
        <v>0</v>
      </c>
      <c r="M17" s="85">
        <v>0</v>
      </c>
      <c r="N17" s="63">
        <v>0</v>
      </c>
      <c r="O17" s="85">
        <v>0</v>
      </c>
      <c r="P17" s="63">
        <f t="shared" si="1"/>
        <v>1</v>
      </c>
      <c r="Q17" s="64">
        <f t="shared" si="1"/>
        <v>6</v>
      </c>
      <c r="R17" s="65">
        <f>Q17+P17</f>
        <v>7</v>
      </c>
    </row>
    <row r="18" spans="1:18" ht="12.75" customHeight="1">
      <c r="A18" s="15" t="s">
        <v>52</v>
      </c>
      <c r="B18" s="63">
        <v>1</v>
      </c>
      <c r="C18" s="64">
        <v>10</v>
      </c>
      <c r="D18" s="63">
        <v>2</v>
      </c>
      <c r="E18" s="64">
        <v>3</v>
      </c>
      <c r="F18" s="63">
        <v>0</v>
      </c>
      <c r="G18" s="64">
        <v>1</v>
      </c>
      <c r="H18" s="63">
        <v>0</v>
      </c>
      <c r="I18" s="64">
        <v>1</v>
      </c>
      <c r="J18" s="63">
        <v>0</v>
      </c>
      <c r="K18" s="64">
        <v>0</v>
      </c>
      <c r="L18" s="63">
        <v>0</v>
      </c>
      <c r="M18" s="85">
        <v>1</v>
      </c>
      <c r="N18" s="63">
        <v>0</v>
      </c>
      <c r="O18" s="85">
        <v>0</v>
      </c>
      <c r="P18" s="63">
        <f t="shared" si="1"/>
        <v>3</v>
      </c>
      <c r="Q18" s="64">
        <f t="shared" si="1"/>
        <v>16</v>
      </c>
      <c r="R18" s="65">
        <f>Q18+P18</f>
        <v>19</v>
      </c>
    </row>
    <row r="19" spans="1:18" ht="12.75" customHeight="1">
      <c r="A19" s="15" t="s">
        <v>59</v>
      </c>
      <c r="B19" s="63">
        <v>0</v>
      </c>
      <c r="C19" s="64">
        <v>15</v>
      </c>
      <c r="D19" s="63">
        <v>1</v>
      </c>
      <c r="E19" s="64">
        <v>0</v>
      </c>
      <c r="F19" s="63">
        <v>0</v>
      </c>
      <c r="G19" s="64">
        <v>1</v>
      </c>
      <c r="H19" s="63">
        <v>0</v>
      </c>
      <c r="I19" s="64">
        <v>0</v>
      </c>
      <c r="J19" s="63">
        <v>0</v>
      </c>
      <c r="K19" s="64">
        <v>1</v>
      </c>
      <c r="L19" s="63">
        <v>0</v>
      </c>
      <c r="M19" s="85">
        <v>0</v>
      </c>
      <c r="N19" s="63">
        <v>0</v>
      </c>
      <c r="O19" s="85">
        <v>0</v>
      </c>
      <c r="P19" s="63">
        <f t="shared" si="1"/>
        <v>1</v>
      </c>
      <c r="Q19" s="64">
        <f t="shared" si="1"/>
        <v>17</v>
      </c>
      <c r="R19" s="65">
        <f>Q19+P19</f>
        <v>18</v>
      </c>
    </row>
    <row r="20" spans="1:18" ht="12.75" customHeight="1">
      <c r="A20" s="15" t="s">
        <v>76</v>
      </c>
      <c r="B20" s="63">
        <v>2</v>
      </c>
      <c r="C20" s="64">
        <v>13</v>
      </c>
      <c r="D20" s="63">
        <v>0</v>
      </c>
      <c r="E20" s="64">
        <v>1</v>
      </c>
      <c r="F20" s="63">
        <v>0</v>
      </c>
      <c r="G20" s="64">
        <v>0</v>
      </c>
      <c r="H20" s="63">
        <v>0</v>
      </c>
      <c r="I20" s="64">
        <v>0</v>
      </c>
      <c r="J20" s="63">
        <v>0</v>
      </c>
      <c r="K20" s="64">
        <v>1</v>
      </c>
      <c r="L20" s="63">
        <v>0</v>
      </c>
      <c r="M20" s="85">
        <v>1</v>
      </c>
      <c r="N20" s="63">
        <v>0</v>
      </c>
      <c r="O20" s="85">
        <v>0</v>
      </c>
      <c r="P20" s="63">
        <f t="shared" si="1"/>
        <v>2</v>
      </c>
      <c r="Q20" s="64">
        <f t="shared" si="1"/>
        <v>16</v>
      </c>
      <c r="R20" s="65">
        <f>Q20+P20</f>
        <v>18</v>
      </c>
    </row>
    <row r="21" spans="2:18" ht="10.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20"/>
      <c r="N21" s="9"/>
      <c r="O21" s="20"/>
      <c r="P21" s="9"/>
      <c r="Q21" s="10"/>
      <c r="R21" s="11"/>
    </row>
    <row r="22" spans="2:18" ht="10.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 customHeight="1">
      <c r="A23" s="6" t="s">
        <v>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 customHeight="1">
      <c r="A24" s="6" t="s">
        <v>11</v>
      </c>
      <c r="B24" s="46" t="s">
        <v>1</v>
      </c>
      <c r="C24" s="47"/>
      <c r="D24" s="46" t="s">
        <v>2</v>
      </c>
      <c r="E24" s="47"/>
      <c r="F24" s="46" t="s">
        <v>3</v>
      </c>
      <c r="G24" s="47"/>
      <c r="H24" s="46" t="s">
        <v>4</v>
      </c>
      <c r="I24" s="47"/>
      <c r="J24" s="46" t="s">
        <v>5</v>
      </c>
      <c r="K24" s="47"/>
      <c r="L24" s="128" t="s">
        <v>6</v>
      </c>
      <c r="M24" s="129"/>
      <c r="N24" s="117" t="s">
        <v>60</v>
      </c>
      <c r="O24" s="117"/>
      <c r="P24" s="46" t="s">
        <v>7</v>
      </c>
      <c r="Q24" s="47"/>
      <c r="R24" s="42" t="s">
        <v>8</v>
      </c>
    </row>
    <row r="25" spans="1:18" ht="12.75" customHeight="1">
      <c r="A25" s="6" t="s">
        <v>12</v>
      </c>
      <c r="B25" s="43" t="s">
        <v>9</v>
      </c>
      <c r="C25" s="44" t="s">
        <v>10</v>
      </c>
      <c r="D25" s="43" t="s">
        <v>9</v>
      </c>
      <c r="E25" s="44" t="s">
        <v>10</v>
      </c>
      <c r="F25" s="43" t="s">
        <v>9</v>
      </c>
      <c r="G25" s="44" t="s">
        <v>10</v>
      </c>
      <c r="H25" s="43" t="s">
        <v>9</v>
      </c>
      <c r="I25" s="44" t="s">
        <v>10</v>
      </c>
      <c r="J25" s="43" t="s">
        <v>9</v>
      </c>
      <c r="K25" s="44" t="s">
        <v>10</v>
      </c>
      <c r="L25" s="43" t="s">
        <v>9</v>
      </c>
      <c r="M25" s="44" t="s">
        <v>10</v>
      </c>
      <c r="N25" s="43" t="s">
        <v>9</v>
      </c>
      <c r="O25" s="44" t="s">
        <v>10</v>
      </c>
      <c r="P25" s="43" t="s">
        <v>9</v>
      </c>
      <c r="Q25" s="44" t="s">
        <v>10</v>
      </c>
      <c r="R25" s="45" t="s">
        <v>7</v>
      </c>
    </row>
    <row r="26" spans="1:18" ht="10.5" customHeight="1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23"/>
      <c r="O26" s="23"/>
      <c r="P26" s="12"/>
      <c r="Q26" s="13"/>
      <c r="R26" s="14"/>
    </row>
    <row r="27" spans="1:18" s="16" customFormat="1" ht="12.75" customHeight="1">
      <c r="A27" s="15" t="s">
        <v>45</v>
      </c>
      <c r="B27" s="63">
        <v>15</v>
      </c>
      <c r="C27" s="85">
        <v>36</v>
      </c>
      <c r="D27" s="63">
        <v>2</v>
      </c>
      <c r="E27" s="85">
        <v>7</v>
      </c>
      <c r="F27" s="63">
        <v>0</v>
      </c>
      <c r="G27" s="85">
        <v>1</v>
      </c>
      <c r="H27" s="63">
        <v>0</v>
      </c>
      <c r="I27" s="85">
        <v>0</v>
      </c>
      <c r="J27" s="63">
        <v>0</v>
      </c>
      <c r="K27" s="85">
        <v>0</v>
      </c>
      <c r="L27" s="63">
        <v>0</v>
      </c>
      <c r="M27" s="85">
        <v>1</v>
      </c>
      <c r="N27" s="63">
        <v>0</v>
      </c>
      <c r="O27" s="85">
        <v>0</v>
      </c>
      <c r="P27" s="63">
        <f aca="true" t="shared" si="2" ref="P27:Q31">L27+J27+H27+F27+D27+B27</f>
        <v>17</v>
      </c>
      <c r="Q27" s="85">
        <f t="shared" si="2"/>
        <v>45</v>
      </c>
      <c r="R27" s="65">
        <f>Q27+P27</f>
        <v>62</v>
      </c>
    </row>
    <row r="28" spans="1:18" s="16" customFormat="1" ht="12.75" customHeight="1">
      <c r="A28" s="15" t="s">
        <v>47</v>
      </c>
      <c r="B28" s="63">
        <v>13</v>
      </c>
      <c r="C28" s="85">
        <v>47</v>
      </c>
      <c r="D28" s="63">
        <v>0</v>
      </c>
      <c r="E28" s="85">
        <v>9</v>
      </c>
      <c r="F28" s="63">
        <v>0</v>
      </c>
      <c r="G28" s="85">
        <v>1</v>
      </c>
      <c r="H28" s="63">
        <v>0</v>
      </c>
      <c r="I28" s="85">
        <v>0</v>
      </c>
      <c r="J28" s="63">
        <v>1</v>
      </c>
      <c r="K28" s="85">
        <v>1</v>
      </c>
      <c r="L28" s="63">
        <v>0</v>
      </c>
      <c r="M28" s="85">
        <v>1</v>
      </c>
      <c r="N28" s="63">
        <v>0</v>
      </c>
      <c r="O28" s="85">
        <v>0</v>
      </c>
      <c r="P28" s="63">
        <f t="shared" si="2"/>
        <v>14</v>
      </c>
      <c r="Q28" s="85">
        <f t="shared" si="2"/>
        <v>59</v>
      </c>
      <c r="R28" s="65">
        <f>Q28+P28</f>
        <v>73</v>
      </c>
    </row>
    <row r="29" spans="1:18" s="16" customFormat="1" ht="12.75" customHeight="1">
      <c r="A29" s="15" t="s">
        <v>52</v>
      </c>
      <c r="B29" s="63">
        <v>19</v>
      </c>
      <c r="C29" s="85">
        <v>53</v>
      </c>
      <c r="D29" s="63">
        <v>2</v>
      </c>
      <c r="E29" s="85">
        <v>8</v>
      </c>
      <c r="F29" s="63">
        <v>0</v>
      </c>
      <c r="G29" s="85">
        <v>2</v>
      </c>
      <c r="H29" s="63">
        <v>0</v>
      </c>
      <c r="I29" s="85">
        <v>0</v>
      </c>
      <c r="J29" s="63">
        <v>1</v>
      </c>
      <c r="K29" s="85">
        <v>2</v>
      </c>
      <c r="L29" s="63">
        <v>0</v>
      </c>
      <c r="M29" s="85">
        <v>0</v>
      </c>
      <c r="N29" s="63">
        <v>0</v>
      </c>
      <c r="O29" s="85">
        <v>0</v>
      </c>
      <c r="P29" s="63">
        <f t="shared" si="2"/>
        <v>22</v>
      </c>
      <c r="Q29" s="85">
        <f t="shared" si="2"/>
        <v>65</v>
      </c>
      <c r="R29" s="65">
        <f>Q29+P29</f>
        <v>87</v>
      </c>
    </row>
    <row r="30" spans="1:18" s="16" customFormat="1" ht="12.75" customHeight="1">
      <c r="A30" s="15" t="s">
        <v>59</v>
      </c>
      <c r="B30" s="63">
        <v>26</v>
      </c>
      <c r="C30" s="85">
        <v>58</v>
      </c>
      <c r="D30" s="63">
        <v>2</v>
      </c>
      <c r="E30" s="85">
        <v>9</v>
      </c>
      <c r="F30" s="63">
        <v>0</v>
      </c>
      <c r="G30" s="85">
        <v>2</v>
      </c>
      <c r="H30" s="63">
        <v>0</v>
      </c>
      <c r="I30" s="85">
        <v>3</v>
      </c>
      <c r="J30" s="63">
        <v>0</v>
      </c>
      <c r="K30" s="85">
        <v>1</v>
      </c>
      <c r="L30" s="63">
        <v>0</v>
      </c>
      <c r="M30" s="85">
        <v>0</v>
      </c>
      <c r="N30" s="63">
        <v>0</v>
      </c>
      <c r="O30" s="85">
        <v>0</v>
      </c>
      <c r="P30" s="63">
        <f t="shared" si="2"/>
        <v>28</v>
      </c>
      <c r="Q30" s="85">
        <f t="shared" si="2"/>
        <v>73</v>
      </c>
      <c r="R30" s="65">
        <f>Q30+P30</f>
        <v>101</v>
      </c>
    </row>
    <row r="31" spans="1:18" s="16" customFormat="1" ht="12.75" customHeight="1">
      <c r="A31" s="15" t="s">
        <v>76</v>
      </c>
      <c r="B31" s="63">
        <v>39</v>
      </c>
      <c r="C31" s="85">
        <v>63</v>
      </c>
      <c r="D31" s="63">
        <v>2</v>
      </c>
      <c r="E31" s="85">
        <v>11</v>
      </c>
      <c r="F31" s="63">
        <v>0</v>
      </c>
      <c r="G31" s="85">
        <v>5</v>
      </c>
      <c r="H31" s="63">
        <v>0</v>
      </c>
      <c r="I31" s="85">
        <v>3</v>
      </c>
      <c r="J31" s="63">
        <v>0</v>
      </c>
      <c r="K31" s="85">
        <v>1</v>
      </c>
      <c r="L31" s="63">
        <v>0</v>
      </c>
      <c r="M31" s="85">
        <v>1</v>
      </c>
      <c r="N31" s="63">
        <v>0</v>
      </c>
      <c r="O31" s="85">
        <v>0</v>
      </c>
      <c r="P31" s="63">
        <f t="shared" si="2"/>
        <v>41</v>
      </c>
      <c r="Q31" s="85">
        <f t="shared" si="2"/>
        <v>84</v>
      </c>
      <c r="R31" s="65">
        <f>Q31+P31</f>
        <v>125</v>
      </c>
    </row>
    <row r="32" spans="1:18" ht="10.5" customHeight="1">
      <c r="A32" s="6"/>
      <c r="B32" s="9"/>
      <c r="C32" s="20"/>
      <c r="D32" s="9"/>
      <c r="E32" s="20"/>
      <c r="F32" s="9"/>
      <c r="G32" s="20"/>
      <c r="H32" s="9"/>
      <c r="I32" s="20"/>
      <c r="J32" s="9"/>
      <c r="K32" s="20"/>
      <c r="L32" s="9"/>
      <c r="M32" s="20"/>
      <c r="N32" s="9"/>
      <c r="O32" s="20"/>
      <c r="P32" s="9"/>
      <c r="Q32" s="20"/>
      <c r="R32" s="11"/>
    </row>
    <row r="33" spans="1:18" ht="10.5" customHeight="1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 customHeight="1">
      <c r="A34" s="6" t="s">
        <v>18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 customHeight="1">
      <c r="A35" s="6" t="s">
        <v>11</v>
      </c>
      <c r="B35" s="46" t="s">
        <v>1</v>
      </c>
      <c r="C35" s="47"/>
      <c r="D35" s="46" t="s">
        <v>2</v>
      </c>
      <c r="E35" s="47"/>
      <c r="F35" s="46" t="s">
        <v>3</v>
      </c>
      <c r="G35" s="47"/>
      <c r="H35" s="46" t="s">
        <v>4</v>
      </c>
      <c r="I35" s="47"/>
      <c r="J35" s="46" t="s">
        <v>5</v>
      </c>
      <c r="K35" s="47"/>
      <c r="L35" s="128" t="s">
        <v>6</v>
      </c>
      <c r="M35" s="129"/>
      <c r="N35" s="117" t="s">
        <v>60</v>
      </c>
      <c r="O35" s="117"/>
      <c r="P35" s="46" t="s">
        <v>7</v>
      </c>
      <c r="Q35" s="47"/>
      <c r="R35" s="42" t="s">
        <v>8</v>
      </c>
    </row>
    <row r="36" spans="1:18" ht="12.75" customHeight="1">
      <c r="A36" s="6" t="s">
        <v>12</v>
      </c>
      <c r="B36" s="43" t="s">
        <v>9</v>
      </c>
      <c r="C36" s="44" t="s">
        <v>10</v>
      </c>
      <c r="D36" s="43" t="s">
        <v>9</v>
      </c>
      <c r="E36" s="44" t="s">
        <v>10</v>
      </c>
      <c r="F36" s="43" t="s">
        <v>9</v>
      </c>
      <c r="G36" s="44" t="s">
        <v>10</v>
      </c>
      <c r="H36" s="43" t="s">
        <v>9</v>
      </c>
      <c r="I36" s="44" t="s">
        <v>10</v>
      </c>
      <c r="J36" s="43" t="s">
        <v>9</v>
      </c>
      <c r="K36" s="44" t="s">
        <v>10</v>
      </c>
      <c r="L36" s="43" t="s">
        <v>9</v>
      </c>
      <c r="M36" s="44" t="s">
        <v>10</v>
      </c>
      <c r="N36" s="43" t="s">
        <v>9</v>
      </c>
      <c r="O36" s="44" t="s">
        <v>10</v>
      </c>
      <c r="P36" s="43" t="s">
        <v>9</v>
      </c>
      <c r="Q36" s="44" t="s">
        <v>10</v>
      </c>
      <c r="R36" s="45" t="s">
        <v>7</v>
      </c>
    </row>
    <row r="37" spans="1:18" ht="10.5" customHeight="1">
      <c r="A37" s="6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23"/>
      <c r="N37" s="12"/>
      <c r="O37" s="23"/>
      <c r="P37" s="12"/>
      <c r="Q37" s="13"/>
      <c r="R37" s="14"/>
    </row>
    <row r="38" spans="1:18" s="16" customFormat="1" ht="12.75" customHeight="1">
      <c r="A38" s="15" t="s">
        <v>45</v>
      </c>
      <c r="B38" s="63">
        <v>6</v>
      </c>
      <c r="C38" s="85">
        <v>27</v>
      </c>
      <c r="D38" s="63">
        <v>0</v>
      </c>
      <c r="E38" s="85">
        <v>6</v>
      </c>
      <c r="F38" s="63">
        <v>0</v>
      </c>
      <c r="G38" s="85">
        <v>0</v>
      </c>
      <c r="H38" s="63">
        <v>0</v>
      </c>
      <c r="I38" s="85">
        <v>3</v>
      </c>
      <c r="J38" s="63">
        <v>0</v>
      </c>
      <c r="K38" s="85">
        <v>0</v>
      </c>
      <c r="L38" s="63">
        <v>1</v>
      </c>
      <c r="M38" s="85">
        <v>3</v>
      </c>
      <c r="N38" s="63">
        <v>0</v>
      </c>
      <c r="O38" s="85">
        <v>0</v>
      </c>
      <c r="P38" s="63">
        <f aca="true" t="shared" si="3" ref="P38:Q42">L38+J38+H38+F38+D38+B38</f>
        <v>7</v>
      </c>
      <c r="Q38" s="85">
        <f t="shared" si="3"/>
        <v>39</v>
      </c>
      <c r="R38" s="65">
        <f>Q38+P38</f>
        <v>46</v>
      </c>
    </row>
    <row r="39" spans="1:18" s="16" customFormat="1" ht="12.75" customHeight="1">
      <c r="A39" s="15" t="s">
        <v>47</v>
      </c>
      <c r="B39" s="63">
        <v>3</v>
      </c>
      <c r="C39" s="85">
        <v>27</v>
      </c>
      <c r="D39" s="63">
        <v>3</v>
      </c>
      <c r="E39" s="85">
        <v>2</v>
      </c>
      <c r="F39" s="63">
        <v>0</v>
      </c>
      <c r="G39" s="85">
        <v>2</v>
      </c>
      <c r="H39" s="63">
        <v>0</v>
      </c>
      <c r="I39" s="85">
        <v>1</v>
      </c>
      <c r="J39" s="63">
        <v>0</v>
      </c>
      <c r="K39" s="85">
        <v>1</v>
      </c>
      <c r="L39" s="63">
        <v>0</v>
      </c>
      <c r="M39" s="85">
        <v>1</v>
      </c>
      <c r="N39" s="63">
        <v>0</v>
      </c>
      <c r="O39" s="85">
        <v>0</v>
      </c>
      <c r="P39" s="63">
        <f t="shared" si="3"/>
        <v>6</v>
      </c>
      <c r="Q39" s="85">
        <f t="shared" si="3"/>
        <v>34</v>
      </c>
      <c r="R39" s="65">
        <f>Q39+P39</f>
        <v>40</v>
      </c>
    </row>
    <row r="40" spans="1:18" s="16" customFormat="1" ht="12.75" customHeight="1">
      <c r="A40" s="15" t="s">
        <v>52</v>
      </c>
      <c r="B40" s="63">
        <v>5</v>
      </c>
      <c r="C40" s="85">
        <v>41</v>
      </c>
      <c r="D40" s="63">
        <v>3</v>
      </c>
      <c r="E40" s="85">
        <v>6</v>
      </c>
      <c r="F40" s="63">
        <v>0</v>
      </c>
      <c r="G40" s="85">
        <v>3</v>
      </c>
      <c r="H40" s="63">
        <v>0</v>
      </c>
      <c r="I40" s="85">
        <v>0</v>
      </c>
      <c r="J40" s="63">
        <v>0</v>
      </c>
      <c r="K40" s="85">
        <v>2</v>
      </c>
      <c r="L40" s="63">
        <v>0</v>
      </c>
      <c r="M40" s="85">
        <v>1</v>
      </c>
      <c r="N40" s="63">
        <v>0</v>
      </c>
      <c r="O40" s="85">
        <v>0</v>
      </c>
      <c r="P40" s="63">
        <f t="shared" si="3"/>
        <v>8</v>
      </c>
      <c r="Q40" s="85">
        <f t="shared" si="3"/>
        <v>53</v>
      </c>
      <c r="R40" s="65">
        <f>Q40+P40</f>
        <v>61</v>
      </c>
    </row>
    <row r="41" spans="1:18" s="16" customFormat="1" ht="12.75" customHeight="1">
      <c r="A41" s="15" t="s">
        <v>59</v>
      </c>
      <c r="B41" s="63">
        <v>4</v>
      </c>
      <c r="C41" s="85">
        <v>46</v>
      </c>
      <c r="D41" s="63">
        <v>2</v>
      </c>
      <c r="E41" s="85">
        <v>6</v>
      </c>
      <c r="F41" s="63">
        <v>0</v>
      </c>
      <c r="G41" s="85">
        <v>1</v>
      </c>
      <c r="H41" s="63">
        <v>1</v>
      </c>
      <c r="I41" s="85">
        <v>0</v>
      </c>
      <c r="J41" s="63">
        <v>0</v>
      </c>
      <c r="K41" s="85">
        <v>3</v>
      </c>
      <c r="L41" s="63">
        <v>0</v>
      </c>
      <c r="M41" s="85">
        <v>1</v>
      </c>
      <c r="N41" s="63">
        <v>0</v>
      </c>
      <c r="O41" s="85">
        <v>0</v>
      </c>
      <c r="P41" s="63">
        <f t="shared" si="3"/>
        <v>7</v>
      </c>
      <c r="Q41" s="85">
        <f t="shared" si="3"/>
        <v>57</v>
      </c>
      <c r="R41" s="65">
        <f>Q41+P41</f>
        <v>64</v>
      </c>
    </row>
    <row r="42" spans="1:18" s="16" customFormat="1" ht="12.75" customHeight="1">
      <c r="A42" s="15" t="s">
        <v>76</v>
      </c>
      <c r="B42" s="63">
        <v>10</v>
      </c>
      <c r="C42" s="85">
        <v>40</v>
      </c>
      <c r="D42" s="63">
        <v>0</v>
      </c>
      <c r="E42" s="85">
        <v>7</v>
      </c>
      <c r="F42" s="63">
        <v>0</v>
      </c>
      <c r="G42" s="85">
        <v>1</v>
      </c>
      <c r="H42" s="63">
        <v>1</v>
      </c>
      <c r="I42" s="85">
        <v>0</v>
      </c>
      <c r="J42" s="63">
        <v>0</v>
      </c>
      <c r="K42" s="85">
        <v>0</v>
      </c>
      <c r="L42" s="63">
        <v>0</v>
      </c>
      <c r="M42" s="85">
        <v>0</v>
      </c>
      <c r="N42" s="63">
        <v>0</v>
      </c>
      <c r="O42" s="85">
        <v>0</v>
      </c>
      <c r="P42" s="63">
        <f t="shared" si="3"/>
        <v>11</v>
      </c>
      <c r="Q42" s="85">
        <f t="shared" si="3"/>
        <v>48</v>
      </c>
      <c r="R42" s="65">
        <f>Q42+P42</f>
        <v>59</v>
      </c>
    </row>
    <row r="43" spans="1:18" ht="10.5" customHeight="1">
      <c r="A43" s="6"/>
      <c r="B43" s="9"/>
      <c r="C43" s="20"/>
      <c r="D43" s="9"/>
      <c r="E43" s="20"/>
      <c r="F43" s="9"/>
      <c r="G43" s="20"/>
      <c r="H43" s="9"/>
      <c r="I43" s="20"/>
      <c r="J43" s="9"/>
      <c r="K43" s="20"/>
      <c r="L43" s="9"/>
      <c r="M43" s="20"/>
      <c r="N43" s="9"/>
      <c r="O43" s="20"/>
      <c r="P43" s="9"/>
      <c r="Q43" s="20"/>
      <c r="R43" s="11"/>
    </row>
    <row r="45" ht="12.75" customHeight="1">
      <c r="A45" s="116"/>
    </row>
    <row r="46" spans="1:15" ht="12.75" customHeight="1">
      <c r="A46" s="36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62" spans="1:18" s="16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84" spans="1:18" s="16" customFormat="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106" spans="1:18" s="1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29" spans="1:18" s="16" customFormat="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42" spans="1:18" s="16" customFormat="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54" spans="1:18" s="16" customFormat="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75" spans="1:18" s="16" customFormat="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97" spans="1:18" s="16" customFormat="1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18" spans="1:18" s="16" customFormat="1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39" spans="1:18" s="16" customFormat="1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92" spans="1:18" s="16" customFormat="1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302" spans="1:18" s="16" customFormat="1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24" spans="1:18" s="16" customFormat="1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47" spans="1:18" s="16" customFormat="1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70" spans="1:18" s="16" customFormat="1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92" spans="1:18" s="16" customFormat="1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414" spans="1:18" s="16" customFormat="1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46" spans="1:18" s="16" customFormat="1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56" spans="1:18" s="16" customFormat="1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78" spans="1:18" s="16" customFormat="1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90" spans="1:18" s="16" customFormat="1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501" spans="1:18" s="16" customFormat="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14" spans="1:18" s="16" customFormat="1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46" spans="1:18" s="16" customFormat="1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56" spans="1:18" s="16" customFormat="1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</sheetData>
  <mergeCells count="4">
    <mergeCell ref="L3:M3"/>
    <mergeCell ref="L13:M13"/>
    <mergeCell ref="L24:M24"/>
    <mergeCell ref="L35:M35"/>
  </mergeCells>
  <printOptions horizontalCentered="1"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 xml:space="preserve">&amp;L&amp;8Office of Institutional Research
&amp;D
&amp;F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559"/>
  <sheetViews>
    <sheetView workbookViewId="0" topLeftCell="A1">
      <selection activeCell="E40" sqref="E36:E40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ht="12.75" customHeight="1">
      <c r="A1" s="1" t="s">
        <v>28</v>
      </c>
    </row>
    <row r="3" spans="1:8" ht="12.75" customHeight="1">
      <c r="A3" s="6" t="s">
        <v>13</v>
      </c>
      <c r="F3"/>
      <c r="G3"/>
      <c r="H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1:7" ht="12.75" customHeight="1">
      <c r="A5" s="37"/>
      <c r="B5" s="8"/>
      <c r="C5" s="8"/>
      <c r="D5" s="8"/>
      <c r="E5"/>
      <c r="F5"/>
      <c r="G5"/>
    </row>
    <row r="6" spans="1:7" ht="12.75" customHeight="1">
      <c r="A6" s="6" t="s">
        <v>45</v>
      </c>
      <c r="B6" s="14">
        <v>29</v>
      </c>
      <c r="C6" s="14">
        <f>'EH'!R27</f>
        <v>62</v>
      </c>
      <c r="D6" s="14">
        <v>57</v>
      </c>
      <c r="E6"/>
      <c r="F6"/>
      <c r="G6"/>
    </row>
    <row r="7" spans="1:7" ht="12.75" customHeight="1">
      <c r="A7" s="6" t="s">
        <v>47</v>
      </c>
      <c r="B7" s="14">
        <v>26</v>
      </c>
      <c r="C7" s="14">
        <f>'EH'!R28</f>
        <v>73</v>
      </c>
      <c r="D7" s="14">
        <v>72</v>
      </c>
      <c r="E7"/>
      <c r="F7"/>
      <c r="G7"/>
    </row>
    <row r="8" spans="1:7" ht="12.75" customHeight="1">
      <c r="A8" s="6" t="s">
        <v>52</v>
      </c>
      <c r="B8" s="14">
        <v>41</v>
      </c>
      <c r="C8" s="14">
        <f>'EH'!R29</f>
        <v>87</v>
      </c>
      <c r="D8" s="14">
        <v>76</v>
      </c>
      <c r="E8"/>
      <c r="F8"/>
      <c r="G8"/>
    </row>
    <row r="9" spans="1:7" ht="12.75" customHeight="1">
      <c r="A9" s="6" t="s">
        <v>59</v>
      </c>
      <c r="B9" s="14">
        <v>37</v>
      </c>
      <c r="C9" s="14">
        <f>'EH'!R30</f>
        <v>101</v>
      </c>
      <c r="D9" s="14">
        <v>98</v>
      </c>
      <c r="E9"/>
      <c r="F9"/>
      <c r="G9"/>
    </row>
    <row r="10" spans="1:7" ht="12.75" customHeight="1">
      <c r="A10" s="6" t="s">
        <v>76</v>
      </c>
      <c r="B10" s="14">
        <v>50</v>
      </c>
      <c r="C10" s="14">
        <f>'EH'!R31</f>
        <v>125</v>
      </c>
      <c r="D10" s="14">
        <v>115</v>
      </c>
      <c r="E10"/>
      <c r="F10"/>
      <c r="G10"/>
    </row>
    <row r="11" spans="1:7" ht="12.75" customHeight="1">
      <c r="A11" s="2"/>
      <c r="B11" s="11"/>
      <c r="C11" s="7"/>
      <c r="D11" s="7"/>
      <c r="E11"/>
      <c r="F11"/>
      <c r="G11"/>
    </row>
    <row r="12" spans="5:7" ht="12.75" customHeight="1">
      <c r="E12"/>
      <c r="F12"/>
      <c r="G12"/>
    </row>
    <row r="13" spans="1:7" ht="12.75" customHeight="1">
      <c r="A13" s="6" t="s">
        <v>18</v>
      </c>
      <c r="E13"/>
      <c r="F13"/>
      <c r="G13"/>
    </row>
    <row r="14" spans="1:4" s="39" customFormat="1" ht="12.75" customHeight="1">
      <c r="A14" s="40" t="s">
        <v>11</v>
      </c>
      <c r="B14" s="48" t="s">
        <v>16</v>
      </c>
      <c r="C14" s="48" t="s">
        <v>14</v>
      </c>
      <c r="D14" s="48" t="s">
        <v>15</v>
      </c>
    </row>
    <row r="15" spans="1:7" ht="12.75" customHeight="1">
      <c r="A15" s="37"/>
      <c r="B15" s="8"/>
      <c r="C15" s="8"/>
      <c r="D15" s="8"/>
      <c r="E15"/>
      <c r="F15"/>
      <c r="G15"/>
    </row>
    <row r="16" spans="1:7" ht="12.75" customHeight="1">
      <c r="A16" s="6" t="s">
        <v>45</v>
      </c>
      <c r="B16" s="14">
        <v>22</v>
      </c>
      <c r="C16" s="14">
        <f>'EH'!R38</f>
        <v>46</v>
      </c>
      <c r="D16" s="14">
        <v>41</v>
      </c>
      <c r="E16"/>
      <c r="F16"/>
      <c r="G16"/>
    </row>
    <row r="17" spans="1:7" ht="12.75" customHeight="1">
      <c r="A17" s="6" t="s">
        <v>47</v>
      </c>
      <c r="B17" s="14">
        <v>21</v>
      </c>
      <c r="C17" s="14">
        <f>'EH'!R39</f>
        <v>40</v>
      </c>
      <c r="D17" s="14">
        <v>44</v>
      </c>
      <c r="E17"/>
      <c r="F17"/>
      <c r="G17"/>
    </row>
    <row r="18" spans="1:7" ht="12.75" customHeight="1">
      <c r="A18" s="6" t="s">
        <v>52</v>
      </c>
      <c r="B18" s="14">
        <v>30</v>
      </c>
      <c r="C18" s="14">
        <f>'EH'!R40</f>
        <v>61</v>
      </c>
      <c r="D18" s="14">
        <v>66</v>
      </c>
      <c r="E18"/>
      <c r="F18"/>
      <c r="G18"/>
    </row>
    <row r="19" spans="1:7" ht="12.75" customHeight="1">
      <c r="A19" s="6" t="s">
        <v>59</v>
      </c>
      <c r="B19" s="14">
        <v>34</v>
      </c>
      <c r="C19" s="14">
        <f>'EH'!R41</f>
        <v>64</v>
      </c>
      <c r="D19" s="14">
        <v>69</v>
      </c>
      <c r="E19"/>
      <c r="F19"/>
      <c r="G19"/>
    </row>
    <row r="20" spans="1:7" ht="12.75" customHeight="1">
      <c r="A20" s="6" t="s">
        <v>76</v>
      </c>
      <c r="B20" s="14">
        <v>38</v>
      </c>
      <c r="C20" s="14">
        <f>'EH'!R42</f>
        <v>59</v>
      </c>
      <c r="D20" s="14">
        <v>64</v>
      </c>
      <c r="E20"/>
      <c r="F20"/>
      <c r="G20"/>
    </row>
    <row r="21" spans="1:7" ht="12.75" customHeight="1">
      <c r="A21" s="6"/>
      <c r="B21" s="7"/>
      <c r="C21" s="7"/>
      <c r="D21" s="7"/>
      <c r="E21"/>
      <c r="F21"/>
      <c r="G21"/>
    </row>
    <row r="22" spans="6:8" ht="12.75" customHeight="1">
      <c r="F22"/>
      <c r="G22"/>
      <c r="H22"/>
    </row>
    <row r="23" spans="1:8" s="39" customFormat="1" ht="12.75" customHeight="1">
      <c r="A23" s="40" t="s">
        <v>17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18</v>
      </c>
      <c r="G23" s="50" t="s">
        <v>7</v>
      </c>
      <c r="H23" s="50" t="s">
        <v>8</v>
      </c>
    </row>
    <row r="24" spans="1:8" s="39" customFormat="1" ht="12.75" customHeight="1">
      <c r="A24" s="40"/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2" t="s">
        <v>18</v>
      </c>
      <c r="H24" s="52" t="s">
        <v>7</v>
      </c>
    </row>
    <row r="25" spans="2:8" ht="12.75" customHeight="1">
      <c r="B25" s="3"/>
      <c r="C25" s="3"/>
      <c r="D25" s="3"/>
      <c r="E25" s="3"/>
      <c r="F25" s="3"/>
      <c r="G25" s="3"/>
      <c r="H25" s="8"/>
    </row>
    <row r="26" spans="1:8" ht="12.75" customHeight="1">
      <c r="A26" s="6" t="s">
        <v>45</v>
      </c>
      <c r="B26" s="77">
        <v>8157</v>
      </c>
      <c r="C26" s="77">
        <v>1853</v>
      </c>
      <c r="D26" s="77">
        <f>C26+B26</f>
        <v>10010</v>
      </c>
      <c r="E26" s="77">
        <v>663</v>
      </c>
      <c r="F26" s="77">
        <v>0</v>
      </c>
      <c r="G26" s="77">
        <f>F26+E26</f>
        <v>663</v>
      </c>
      <c r="H26" s="78">
        <f>G26+D26</f>
        <v>10673</v>
      </c>
    </row>
    <row r="27" spans="1:8" ht="12.75" customHeight="1">
      <c r="A27" s="6" t="s">
        <v>46</v>
      </c>
      <c r="B27" s="77">
        <v>8940</v>
      </c>
      <c r="C27" s="77">
        <v>2038</v>
      </c>
      <c r="D27" s="77">
        <f>C27+B27</f>
        <v>10978</v>
      </c>
      <c r="E27" s="77">
        <v>642</v>
      </c>
      <c r="F27" s="77">
        <v>0</v>
      </c>
      <c r="G27" s="77">
        <f>F27+E27</f>
        <v>642</v>
      </c>
      <c r="H27" s="78">
        <f>G27+D27</f>
        <v>11620</v>
      </c>
    </row>
    <row r="28" spans="1:8" ht="12.75" customHeight="1">
      <c r="A28" s="6" t="s">
        <v>52</v>
      </c>
      <c r="B28" s="77">
        <v>8856</v>
      </c>
      <c r="C28" s="77">
        <v>2035</v>
      </c>
      <c r="D28" s="77">
        <f>C28+B28</f>
        <v>10891</v>
      </c>
      <c r="E28" s="77">
        <v>723</v>
      </c>
      <c r="F28" s="77">
        <v>0</v>
      </c>
      <c r="G28" s="77">
        <f>F28+E28</f>
        <v>723</v>
      </c>
      <c r="H28" s="78">
        <f>G28+D28</f>
        <v>11614</v>
      </c>
    </row>
    <row r="29" spans="1:8" ht="12.75" customHeight="1">
      <c r="A29" s="6" t="s">
        <v>59</v>
      </c>
      <c r="B29" s="77">
        <v>9750</v>
      </c>
      <c r="C29" s="77">
        <v>2065</v>
      </c>
      <c r="D29" s="77">
        <f>C29+B29</f>
        <v>11815</v>
      </c>
      <c r="E29" s="77">
        <v>798</v>
      </c>
      <c r="F29" s="77">
        <v>0</v>
      </c>
      <c r="G29" s="77">
        <f>F29+E29</f>
        <v>798</v>
      </c>
      <c r="H29" s="78">
        <f>G29+D29</f>
        <v>12613</v>
      </c>
    </row>
    <row r="30" spans="1:8" ht="12.75" customHeight="1">
      <c r="A30" s="6" t="s">
        <v>76</v>
      </c>
      <c r="B30" s="77">
        <v>9627</v>
      </c>
      <c r="C30" s="77">
        <v>2196</v>
      </c>
      <c r="D30" s="77">
        <f>C30+B30</f>
        <v>11823</v>
      </c>
      <c r="E30" s="77">
        <v>804</v>
      </c>
      <c r="F30" s="77">
        <v>0</v>
      </c>
      <c r="G30" s="77">
        <f>F30+E30</f>
        <v>804</v>
      </c>
      <c r="H30" s="78">
        <f>G30+D30</f>
        <v>12627</v>
      </c>
    </row>
    <row r="31" spans="1:8" ht="12.75" customHeight="1">
      <c r="A31" s="37"/>
      <c r="B31" s="9"/>
      <c r="C31" s="9"/>
      <c r="D31" s="9"/>
      <c r="E31" s="9"/>
      <c r="F31" s="9"/>
      <c r="G31" s="9"/>
      <c r="H31" s="11"/>
    </row>
    <row r="33" spans="1:8" s="39" customFormat="1" ht="12.75" customHeight="1">
      <c r="A33" s="40" t="s">
        <v>23</v>
      </c>
      <c r="B33" s="49" t="s">
        <v>13</v>
      </c>
      <c r="C33" s="49" t="s">
        <v>13</v>
      </c>
      <c r="D33" s="49" t="s">
        <v>7</v>
      </c>
      <c r="E33" s="49" t="s">
        <v>18</v>
      </c>
      <c r="F33" s="49" t="s">
        <v>24</v>
      </c>
      <c r="G33" s="49" t="s">
        <v>25</v>
      </c>
      <c r="H33" s="50" t="s">
        <v>8</v>
      </c>
    </row>
    <row r="34" spans="2:8" s="39" customFormat="1" ht="12.75" customHeight="1">
      <c r="B34" s="51" t="s">
        <v>19</v>
      </c>
      <c r="C34" s="51" t="s">
        <v>20</v>
      </c>
      <c r="D34" s="51" t="s">
        <v>13</v>
      </c>
      <c r="E34" s="51" t="s">
        <v>21</v>
      </c>
      <c r="F34" s="51" t="s">
        <v>22</v>
      </c>
      <c r="G34" s="51" t="s">
        <v>18</v>
      </c>
      <c r="H34" s="52" t="s">
        <v>7</v>
      </c>
    </row>
    <row r="35" spans="2:8" ht="12.75" customHeight="1">
      <c r="B35" s="12"/>
      <c r="C35" s="12"/>
      <c r="D35" s="12"/>
      <c r="E35" s="12"/>
      <c r="F35" s="12"/>
      <c r="G35" s="12"/>
      <c r="H35" s="14"/>
    </row>
    <row r="36" spans="1:8" ht="12.75" customHeight="1">
      <c r="A36" s="6" t="s">
        <v>45</v>
      </c>
      <c r="B36" s="24">
        <f>B26*0.85</f>
        <v>6933.45</v>
      </c>
      <c r="C36" s="24">
        <f>C26*1.15</f>
        <v>2130.95</v>
      </c>
      <c r="D36" s="24">
        <f>C36+B36</f>
        <v>9064.4</v>
      </c>
      <c r="E36" s="24">
        <f>E26*2.73</f>
        <v>1809.99</v>
      </c>
      <c r="F36" s="24">
        <v>0</v>
      </c>
      <c r="G36" s="24">
        <f>F36+E36</f>
        <v>1809.99</v>
      </c>
      <c r="H36" s="25">
        <f>G36+D36</f>
        <v>10874.39</v>
      </c>
    </row>
    <row r="37" spans="1:8" ht="12.75" customHeight="1">
      <c r="A37" s="6" t="s">
        <v>46</v>
      </c>
      <c r="B37" s="24">
        <f>B27*0.85</f>
        <v>7599</v>
      </c>
      <c r="C37" s="24">
        <f>C27*1.15</f>
        <v>2343.7</v>
      </c>
      <c r="D37" s="24">
        <f>C37+B37</f>
        <v>9942.7</v>
      </c>
      <c r="E37" s="24">
        <f>E27*2.73</f>
        <v>1752.66</v>
      </c>
      <c r="F37" s="24">
        <v>0</v>
      </c>
      <c r="G37" s="24">
        <f>F37+E37</f>
        <v>1752.66</v>
      </c>
      <c r="H37" s="25">
        <f>G37+D37</f>
        <v>11695.36</v>
      </c>
    </row>
    <row r="38" spans="1:8" ht="12.75" customHeight="1">
      <c r="A38" s="6" t="s">
        <v>52</v>
      </c>
      <c r="B38" s="24">
        <f>B28*0.85</f>
        <v>7527.599999999999</v>
      </c>
      <c r="C38" s="24">
        <f>C28*1.15</f>
        <v>2340.25</v>
      </c>
      <c r="D38" s="24">
        <f>C38+B38</f>
        <v>9867.849999999999</v>
      </c>
      <c r="E38" s="24">
        <f>E28*2.73</f>
        <v>1973.79</v>
      </c>
      <c r="F38" s="24">
        <v>0</v>
      </c>
      <c r="G38" s="24">
        <f>F38+E38</f>
        <v>1973.79</v>
      </c>
      <c r="H38" s="25">
        <f>G38+D38</f>
        <v>11841.64</v>
      </c>
    </row>
    <row r="39" spans="1:8" ht="12.75" customHeight="1">
      <c r="A39" s="6" t="s">
        <v>59</v>
      </c>
      <c r="B39" s="24">
        <f>B29*0.85</f>
        <v>8287.5</v>
      </c>
      <c r="C39" s="24">
        <f>C29*1.15</f>
        <v>2374.75</v>
      </c>
      <c r="D39" s="24">
        <f>C39+B39</f>
        <v>10662.25</v>
      </c>
      <c r="E39" s="24">
        <f>E29*2.73</f>
        <v>2178.54</v>
      </c>
      <c r="F39" s="24">
        <v>0</v>
      </c>
      <c r="G39" s="24">
        <f>F39+E39</f>
        <v>2178.54</v>
      </c>
      <c r="H39" s="25">
        <f>G39+D39</f>
        <v>12840.79</v>
      </c>
    </row>
    <row r="40" spans="1:8" ht="12.75" customHeight="1">
      <c r="A40" s="6" t="s">
        <v>76</v>
      </c>
      <c r="B40" s="24">
        <f>B30*0.85</f>
        <v>8182.95</v>
      </c>
      <c r="C40" s="24">
        <f>C30*1.15</f>
        <v>2525.3999999999996</v>
      </c>
      <c r="D40" s="24">
        <f>C40+B40</f>
        <v>10708.349999999999</v>
      </c>
      <c r="E40" s="24">
        <f>E30*2.73</f>
        <v>2194.92</v>
      </c>
      <c r="F40" s="24">
        <v>0</v>
      </c>
      <c r="G40" s="24">
        <f>F40+E40</f>
        <v>2194.92</v>
      </c>
      <c r="H40" s="25">
        <f>G40+D40</f>
        <v>12903.269999999999</v>
      </c>
    </row>
    <row r="41" spans="1:8" ht="12.75" customHeight="1">
      <c r="A41" s="37"/>
      <c r="B41" s="9"/>
      <c r="C41" s="9"/>
      <c r="D41" s="9"/>
      <c r="E41" s="9"/>
      <c r="F41" s="9"/>
      <c r="G41" s="9"/>
      <c r="H41" s="11"/>
    </row>
    <row r="43" ht="12.75" customHeight="1">
      <c r="A43" s="36" t="s">
        <v>57</v>
      </c>
    </row>
    <row r="44" ht="12.75" customHeight="1">
      <c r="A44" s="36" t="s">
        <v>49</v>
      </c>
    </row>
    <row r="72" spans="1:13" s="16" customFormat="1" ht="12.75" customHeight="1">
      <c r="A72" s="3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83" spans="1:13" s="16" customFormat="1" ht="12.75" customHeight="1">
      <c r="A83" s="3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116" spans="1:13" s="16" customFormat="1" ht="12.75" customHeight="1">
      <c r="A116" s="3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219" spans="1:13" s="16" customFormat="1" ht="12.75" customHeight="1">
      <c r="A219" s="3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53" spans="1:13" s="16" customFormat="1" ht="12.75" customHeight="1">
      <c r="A253" s="3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64" spans="1:13" s="16" customFormat="1" ht="12.75" customHeight="1">
      <c r="A264" s="3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73" spans="1:13" s="16" customFormat="1" ht="12.75" customHeight="1">
      <c r="A273" s="3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307" spans="1:13" s="16" customFormat="1" ht="12.75" customHeight="1">
      <c r="A307" s="3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40" spans="1:13" s="16" customFormat="1" ht="12.75" customHeight="1">
      <c r="A340" s="36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74" spans="1:13" s="16" customFormat="1" ht="12.75" customHeight="1">
      <c r="A374" s="36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407" spans="1:13" s="16" customFormat="1" ht="12.75" customHeight="1">
      <c r="A407" s="36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62" spans="1:13" s="16" customFormat="1" ht="12.75" customHeight="1">
      <c r="A462" s="36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94" spans="1:13" s="16" customFormat="1" ht="12.75" customHeight="1">
      <c r="A494" s="36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505" spans="1:13" s="16" customFormat="1" ht="12.75" customHeight="1">
      <c r="A505" s="36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8" spans="1:13" s="16" customFormat="1" ht="12.75" customHeight="1">
      <c r="A538" s="36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50" spans="1:13" s="16" customFormat="1" ht="12.75" customHeight="1">
      <c r="A550" s="36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9" spans="1:13" s="16" customFormat="1" ht="12.75" customHeight="1">
      <c r="A559" s="36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88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24"/>
  <sheetViews>
    <sheetView workbookViewId="0" topLeftCell="A1">
      <selection activeCell="E20" sqref="E16:E20"/>
    </sheetView>
  </sheetViews>
  <sheetFormatPr defaultColWidth="9.140625" defaultRowHeight="12.75" customHeight="1"/>
  <cols>
    <col min="1" max="1" width="22.7109375" style="37" customWidth="1"/>
    <col min="2" max="8" width="13.7109375" style="0" customWidth="1"/>
  </cols>
  <sheetData>
    <row r="1" spans="1:5" ht="12.75" customHeight="1">
      <c r="A1" s="18" t="s">
        <v>29</v>
      </c>
      <c r="B1" s="16"/>
      <c r="C1" s="16"/>
      <c r="D1" s="16"/>
      <c r="E1" s="16"/>
    </row>
    <row r="2" spans="1:5" ht="12.75" customHeight="1">
      <c r="A2" s="36"/>
      <c r="B2" s="2"/>
      <c r="C2" s="2"/>
      <c r="D2" s="2"/>
      <c r="E2" s="2"/>
    </row>
    <row r="3" spans="1:8" s="39" customFormat="1" ht="12.75" customHeight="1">
      <c r="A3" s="40" t="s">
        <v>17</v>
      </c>
      <c r="B3" s="49" t="s">
        <v>13</v>
      </c>
      <c r="C3" s="49" t="s">
        <v>13</v>
      </c>
      <c r="D3" s="49" t="s">
        <v>7</v>
      </c>
      <c r="E3" s="50" t="s">
        <v>18</v>
      </c>
      <c r="F3" s="49" t="s">
        <v>18</v>
      </c>
      <c r="G3" s="50" t="s">
        <v>7</v>
      </c>
      <c r="H3" s="50" t="s">
        <v>8</v>
      </c>
    </row>
    <row r="4" spans="1:8" s="39" customFormat="1" ht="12.75" customHeight="1">
      <c r="A4" s="40"/>
      <c r="B4" s="51" t="s">
        <v>19</v>
      </c>
      <c r="C4" s="51" t="s">
        <v>20</v>
      </c>
      <c r="D4" s="51" t="s">
        <v>13</v>
      </c>
      <c r="E4" s="52" t="s">
        <v>21</v>
      </c>
      <c r="F4" s="51" t="s">
        <v>22</v>
      </c>
      <c r="G4" s="52" t="s">
        <v>18</v>
      </c>
      <c r="H4" s="52" t="s">
        <v>7</v>
      </c>
    </row>
    <row r="5" spans="1:8" ht="12.75" customHeight="1">
      <c r="A5" s="36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45</v>
      </c>
      <c r="B6" s="77">
        <v>0</v>
      </c>
      <c r="C6" s="77">
        <v>33</v>
      </c>
      <c r="D6" s="77">
        <f>C6+B6</f>
        <v>33</v>
      </c>
      <c r="E6" s="78">
        <v>105</v>
      </c>
      <c r="F6" s="77">
        <v>0</v>
      </c>
      <c r="G6" s="77">
        <f>F6+E6</f>
        <v>105</v>
      </c>
      <c r="H6" s="78">
        <f>G6+D6</f>
        <v>138</v>
      </c>
    </row>
    <row r="7" spans="1:8" ht="12.75" customHeight="1">
      <c r="A7" s="6" t="s">
        <v>46</v>
      </c>
      <c r="B7" s="77">
        <v>0</v>
      </c>
      <c r="C7" s="77">
        <v>60</v>
      </c>
      <c r="D7" s="77">
        <f>C7+B7</f>
        <v>60</v>
      </c>
      <c r="E7" s="78">
        <v>183</v>
      </c>
      <c r="F7" s="77">
        <v>0</v>
      </c>
      <c r="G7" s="77">
        <f>F7+E7</f>
        <v>183</v>
      </c>
      <c r="H7" s="78">
        <f>G7+D7</f>
        <v>243</v>
      </c>
    </row>
    <row r="8" spans="1:8" ht="12.75" customHeight="1">
      <c r="A8" s="6" t="s">
        <v>52</v>
      </c>
      <c r="B8" s="77">
        <v>0</v>
      </c>
      <c r="C8" s="77">
        <v>45</v>
      </c>
      <c r="D8" s="77">
        <f>C8+B8</f>
        <v>45</v>
      </c>
      <c r="E8" s="78">
        <v>198</v>
      </c>
      <c r="F8" s="77">
        <v>0</v>
      </c>
      <c r="G8" s="77">
        <f>F8+E8</f>
        <v>198</v>
      </c>
      <c r="H8" s="78">
        <f>G8+D8</f>
        <v>243</v>
      </c>
    </row>
    <row r="9" spans="1:8" ht="12.75" customHeight="1">
      <c r="A9" s="6" t="s">
        <v>59</v>
      </c>
      <c r="B9" s="77">
        <v>0</v>
      </c>
      <c r="C9" s="77">
        <v>54</v>
      </c>
      <c r="D9" s="77">
        <f>C9+B9</f>
        <v>54</v>
      </c>
      <c r="E9" s="78">
        <v>246</v>
      </c>
      <c r="F9" s="77">
        <v>0</v>
      </c>
      <c r="G9" s="77">
        <f>F9+E9</f>
        <v>246</v>
      </c>
      <c r="H9" s="78">
        <f>G9+D9</f>
        <v>300</v>
      </c>
    </row>
    <row r="10" spans="1:8" ht="12.75" customHeight="1">
      <c r="A10" s="6" t="s">
        <v>76</v>
      </c>
      <c r="B10" s="77">
        <v>0</v>
      </c>
      <c r="C10" s="77">
        <v>51</v>
      </c>
      <c r="D10" s="77">
        <f>C10+B10</f>
        <v>51</v>
      </c>
      <c r="E10" s="78">
        <v>177</v>
      </c>
      <c r="F10" s="77">
        <v>0</v>
      </c>
      <c r="G10" s="77">
        <f>F10+E10</f>
        <v>177</v>
      </c>
      <c r="H10" s="78">
        <f>G10+D10</f>
        <v>228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6"/>
      <c r="B12" s="2"/>
      <c r="C12" s="2"/>
      <c r="D12" s="2"/>
      <c r="E12" s="2"/>
    </row>
    <row r="13" spans="1:8" s="39" customFormat="1" ht="12.75" customHeight="1">
      <c r="A13" s="40" t="s">
        <v>23</v>
      </c>
      <c r="B13" s="49" t="s">
        <v>13</v>
      </c>
      <c r="C13" s="49" t="s">
        <v>13</v>
      </c>
      <c r="D13" s="49" t="s">
        <v>7</v>
      </c>
      <c r="E13" s="50" t="s">
        <v>18</v>
      </c>
      <c r="F13" s="49" t="s">
        <v>18</v>
      </c>
      <c r="G13" s="50" t="s">
        <v>7</v>
      </c>
      <c r="H13" s="50" t="s">
        <v>8</v>
      </c>
    </row>
    <row r="14" spans="2:8" s="39" customFormat="1" ht="12.75" customHeight="1">
      <c r="B14" s="51" t="s">
        <v>19</v>
      </c>
      <c r="C14" s="51" t="s">
        <v>20</v>
      </c>
      <c r="D14" s="51" t="s">
        <v>13</v>
      </c>
      <c r="E14" s="52" t="s">
        <v>21</v>
      </c>
      <c r="F14" s="51" t="s">
        <v>22</v>
      </c>
      <c r="G14" s="52" t="s">
        <v>18</v>
      </c>
      <c r="H14" s="52" t="s">
        <v>7</v>
      </c>
    </row>
    <row r="15" spans="1:8" ht="12.75" customHeight="1">
      <c r="A15" s="36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45</v>
      </c>
      <c r="B16" s="24">
        <f>B6*0.85</f>
        <v>0</v>
      </c>
      <c r="C16" s="24">
        <f>C6*1.15</f>
        <v>37.949999999999996</v>
      </c>
      <c r="D16" s="24">
        <f>C16+B16</f>
        <v>37.949999999999996</v>
      </c>
      <c r="E16" s="25">
        <f>E6*2.73</f>
        <v>286.65</v>
      </c>
      <c r="F16" s="27">
        <v>0</v>
      </c>
      <c r="G16" s="27">
        <f>F16+E16</f>
        <v>286.65</v>
      </c>
      <c r="H16" s="28">
        <f>G16+D16</f>
        <v>324.59999999999997</v>
      </c>
    </row>
    <row r="17" spans="1:8" ht="12.75" customHeight="1">
      <c r="A17" s="6" t="s">
        <v>46</v>
      </c>
      <c r="B17" s="24">
        <f>B7*0.85</f>
        <v>0</v>
      </c>
      <c r="C17" s="24">
        <f>C7*1.15</f>
        <v>69</v>
      </c>
      <c r="D17" s="24">
        <f>C17+B17</f>
        <v>69</v>
      </c>
      <c r="E17" s="25">
        <f>E7*2.73</f>
        <v>499.59</v>
      </c>
      <c r="F17" s="27">
        <v>0</v>
      </c>
      <c r="G17" s="27">
        <f>F17+E17</f>
        <v>499.59</v>
      </c>
      <c r="H17" s="28">
        <f>G17+D17</f>
        <v>568.5899999999999</v>
      </c>
    </row>
    <row r="18" spans="1:8" ht="12.75" customHeight="1">
      <c r="A18" s="6" t="s">
        <v>52</v>
      </c>
      <c r="B18" s="24">
        <f>B8*0.85</f>
        <v>0</v>
      </c>
      <c r="C18" s="24">
        <f>C8*1.15</f>
        <v>51.74999999999999</v>
      </c>
      <c r="D18" s="24">
        <f>C18+B18</f>
        <v>51.74999999999999</v>
      </c>
      <c r="E18" s="25">
        <f>E8*2.73</f>
        <v>540.54</v>
      </c>
      <c r="F18" s="27">
        <v>0</v>
      </c>
      <c r="G18" s="27">
        <f>F18+E18</f>
        <v>540.54</v>
      </c>
      <c r="H18" s="28">
        <f>G18+D18</f>
        <v>592.29</v>
      </c>
    </row>
    <row r="19" spans="1:8" ht="12.75" customHeight="1">
      <c r="A19" s="6" t="s">
        <v>59</v>
      </c>
      <c r="B19" s="24">
        <f>B9*0.85</f>
        <v>0</v>
      </c>
      <c r="C19" s="24">
        <f>C9*1.15</f>
        <v>62.099999999999994</v>
      </c>
      <c r="D19" s="24">
        <f>C19+B19</f>
        <v>62.099999999999994</v>
      </c>
      <c r="E19" s="25">
        <f>E9*2.73</f>
        <v>671.58</v>
      </c>
      <c r="F19" s="27">
        <v>0</v>
      </c>
      <c r="G19" s="27">
        <f>F19+E19</f>
        <v>671.58</v>
      </c>
      <c r="H19" s="28">
        <f>G19+D19</f>
        <v>733.6800000000001</v>
      </c>
    </row>
    <row r="20" spans="1:8" ht="12.75" customHeight="1">
      <c r="A20" s="6" t="s">
        <v>76</v>
      </c>
      <c r="B20" s="24">
        <f>B10*0.85</f>
        <v>0</v>
      </c>
      <c r="C20" s="24">
        <f>C10*1.15</f>
        <v>58.65</v>
      </c>
      <c r="D20" s="24">
        <f>C20+B20</f>
        <v>58.65</v>
      </c>
      <c r="E20" s="25">
        <f>E10*2.73</f>
        <v>483.21</v>
      </c>
      <c r="F20" s="27">
        <v>0</v>
      </c>
      <c r="G20" s="27">
        <f>F20+E20</f>
        <v>483.21</v>
      </c>
      <c r="H20" s="28">
        <f>G20+D20</f>
        <v>541.86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6"/>
      <c r="B22" s="2"/>
      <c r="C22" s="2"/>
      <c r="D22" s="2"/>
      <c r="E22" s="2"/>
    </row>
    <row r="23" spans="1:6" ht="12.75" customHeight="1">
      <c r="A23" s="36" t="s">
        <v>57</v>
      </c>
      <c r="B23" s="2"/>
      <c r="C23" s="2"/>
      <c r="D23" s="2"/>
      <c r="E23" s="2"/>
      <c r="F23" s="2"/>
    </row>
    <row r="24" spans="1:6" ht="12.75" customHeight="1">
      <c r="A24" s="36" t="s">
        <v>49</v>
      </c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H24"/>
  <sheetViews>
    <sheetView workbookViewId="0" topLeftCell="A1">
      <selection activeCell="G44" sqref="G44"/>
    </sheetView>
  </sheetViews>
  <sheetFormatPr defaultColWidth="9.140625" defaultRowHeight="12.75" customHeight="1"/>
  <cols>
    <col min="1" max="1" width="22.7109375" style="37" customWidth="1"/>
    <col min="2" max="8" width="13.7109375" style="0" customWidth="1"/>
  </cols>
  <sheetData>
    <row r="1" spans="1:5" ht="12.75" customHeight="1">
      <c r="A1" s="18" t="s">
        <v>30</v>
      </c>
      <c r="B1" s="16"/>
      <c r="C1" s="16"/>
      <c r="D1" s="16"/>
      <c r="E1" s="16"/>
    </row>
    <row r="2" spans="1:5" ht="12.75" customHeight="1">
      <c r="A2" s="36"/>
      <c r="B2" s="2"/>
      <c r="C2" s="2"/>
      <c r="D2" s="2"/>
      <c r="E2" s="2"/>
    </row>
    <row r="3" spans="1:8" s="39" customFormat="1" ht="12.75" customHeight="1">
      <c r="A3" s="40" t="s">
        <v>17</v>
      </c>
      <c r="B3" s="49" t="s">
        <v>13</v>
      </c>
      <c r="C3" s="49" t="s">
        <v>13</v>
      </c>
      <c r="D3" s="49" t="s">
        <v>7</v>
      </c>
      <c r="E3" s="50" t="s">
        <v>18</v>
      </c>
      <c r="F3" s="49" t="s">
        <v>18</v>
      </c>
      <c r="G3" s="50" t="s">
        <v>7</v>
      </c>
      <c r="H3" s="50" t="s">
        <v>8</v>
      </c>
    </row>
    <row r="4" spans="1:8" s="39" customFormat="1" ht="12.75" customHeight="1">
      <c r="A4" s="40"/>
      <c r="B4" s="51" t="s">
        <v>19</v>
      </c>
      <c r="C4" s="51" t="s">
        <v>20</v>
      </c>
      <c r="D4" s="51" t="s">
        <v>13</v>
      </c>
      <c r="E4" s="52" t="s">
        <v>21</v>
      </c>
      <c r="F4" s="51" t="s">
        <v>22</v>
      </c>
      <c r="G4" s="52" t="s">
        <v>18</v>
      </c>
      <c r="H4" s="52" t="s">
        <v>7</v>
      </c>
    </row>
    <row r="5" spans="1:8" ht="12.75" customHeight="1">
      <c r="A5" s="36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45</v>
      </c>
      <c r="B6" s="77">
        <v>0</v>
      </c>
      <c r="C6" s="77">
        <v>0</v>
      </c>
      <c r="D6" s="77">
        <v>0</v>
      </c>
      <c r="E6" s="78">
        <v>0</v>
      </c>
      <c r="F6" s="77">
        <v>0</v>
      </c>
      <c r="G6" s="77">
        <f>F6+E6</f>
        <v>0</v>
      </c>
      <c r="H6" s="78">
        <f>G6+D6</f>
        <v>0</v>
      </c>
    </row>
    <row r="7" spans="1:8" ht="12.75" customHeight="1">
      <c r="A7" s="6" t="s">
        <v>46</v>
      </c>
      <c r="B7" s="77">
        <v>0</v>
      </c>
      <c r="C7" s="77">
        <v>0</v>
      </c>
      <c r="D7" s="77">
        <v>0</v>
      </c>
      <c r="E7" s="78">
        <v>0</v>
      </c>
      <c r="F7" s="77">
        <v>0</v>
      </c>
      <c r="G7" s="77">
        <f>F7+E7</f>
        <v>0</v>
      </c>
      <c r="H7" s="78">
        <f>G7+D7</f>
        <v>0</v>
      </c>
    </row>
    <row r="8" spans="1:8" ht="12.75" customHeight="1">
      <c r="A8" s="6" t="s">
        <v>52</v>
      </c>
      <c r="B8" s="77">
        <v>0</v>
      </c>
      <c r="C8" s="77">
        <v>0</v>
      </c>
      <c r="D8" s="77">
        <v>0</v>
      </c>
      <c r="E8" s="78">
        <v>0</v>
      </c>
      <c r="F8" s="77">
        <v>0</v>
      </c>
      <c r="G8" s="77">
        <f>F8+E8</f>
        <v>0</v>
      </c>
      <c r="H8" s="78">
        <f>G8+D8</f>
        <v>0</v>
      </c>
    </row>
    <row r="9" spans="1:8" ht="12.75" customHeight="1">
      <c r="A9" s="6" t="s">
        <v>59</v>
      </c>
      <c r="B9" s="77">
        <v>0</v>
      </c>
      <c r="C9" s="77">
        <v>0</v>
      </c>
      <c r="D9" s="77">
        <v>0</v>
      </c>
      <c r="E9" s="78">
        <v>0</v>
      </c>
      <c r="F9" s="77">
        <v>0</v>
      </c>
      <c r="G9" s="77">
        <f>F9+E9</f>
        <v>0</v>
      </c>
      <c r="H9" s="78">
        <f>G9+D9</f>
        <v>0</v>
      </c>
    </row>
    <row r="10" spans="1:8" ht="12.75" customHeight="1">
      <c r="A10" s="6" t="s">
        <v>76</v>
      </c>
      <c r="B10" s="77">
        <v>0</v>
      </c>
      <c r="C10" s="77">
        <v>0</v>
      </c>
      <c r="D10" s="77">
        <v>0</v>
      </c>
      <c r="E10" s="78">
        <v>0</v>
      </c>
      <c r="F10" s="77">
        <v>0</v>
      </c>
      <c r="G10" s="77">
        <f>F10+E10</f>
        <v>0</v>
      </c>
      <c r="H10" s="78">
        <f>G10+D10</f>
        <v>0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6"/>
      <c r="B12" s="2"/>
      <c r="C12" s="2"/>
      <c r="D12" s="2"/>
      <c r="E12" s="2"/>
    </row>
    <row r="13" spans="1:8" s="39" customFormat="1" ht="12.75" customHeight="1">
      <c r="A13" s="40" t="s">
        <v>23</v>
      </c>
      <c r="B13" s="49" t="s">
        <v>13</v>
      </c>
      <c r="C13" s="49" t="s">
        <v>13</v>
      </c>
      <c r="D13" s="49" t="s">
        <v>7</v>
      </c>
      <c r="E13" s="50" t="s">
        <v>18</v>
      </c>
      <c r="F13" s="49" t="s">
        <v>18</v>
      </c>
      <c r="G13" s="50" t="s">
        <v>7</v>
      </c>
      <c r="H13" s="50" t="s">
        <v>8</v>
      </c>
    </row>
    <row r="14" spans="2:8" s="39" customFormat="1" ht="12.75" customHeight="1">
      <c r="B14" s="51" t="s">
        <v>19</v>
      </c>
      <c r="C14" s="51" t="s">
        <v>20</v>
      </c>
      <c r="D14" s="51" t="s">
        <v>13</v>
      </c>
      <c r="E14" s="52" t="s">
        <v>21</v>
      </c>
      <c r="F14" s="51" t="s">
        <v>22</v>
      </c>
      <c r="G14" s="52" t="s">
        <v>18</v>
      </c>
      <c r="H14" s="52" t="s">
        <v>7</v>
      </c>
    </row>
    <row r="15" spans="1:8" ht="12.75" customHeight="1">
      <c r="A15" s="36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45</v>
      </c>
      <c r="B16" s="24">
        <v>0</v>
      </c>
      <c r="C16" s="24">
        <v>0</v>
      </c>
      <c r="D16" s="24">
        <v>0</v>
      </c>
      <c r="E16" s="25">
        <v>0</v>
      </c>
      <c r="F16" s="27">
        <v>0</v>
      </c>
      <c r="G16" s="27">
        <v>0</v>
      </c>
      <c r="H16" s="28">
        <v>0</v>
      </c>
    </row>
    <row r="17" spans="1:8" ht="12.75" customHeight="1">
      <c r="A17" s="6" t="s">
        <v>46</v>
      </c>
      <c r="B17" s="24">
        <v>0</v>
      </c>
      <c r="C17" s="24">
        <v>0</v>
      </c>
      <c r="D17" s="24">
        <v>0</v>
      </c>
      <c r="E17" s="25">
        <v>0</v>
      </c>
      <c r="F17" s="27">
        <v>0</v>
      </c>
      <c r="G17" s="27">
        <v>0</v>
      </c>
      <c r="H17" s="28">
        <v>0</v>
      </c>
    </row>
    <row r="18" spans="1:8" ht="12.75" customHeight="1">
      <c r="A18" s="6" t="s">
        <v>52</v>
      </c>
      <c r="B18" s="24">
        <v>0</v>
      </c>
      <c r="C18" s="24">
        <v>0</v>
      </c>
      <c r="D18" s="24">
        <v>0</v>
      </c>
      <c r="E18" s="25">
        <v>0</v>
      </c>
      <c r="F18" s="27">
        <v>0</v>
      </c>
      <c r="G18" s="27">
        <v>0</v>
      </c>
      <c r="H18" s="28">
        <v>0</v>
      </c>
    </row>
    <row r="19" spans="1:8" ht="12.75" customHeight="1">
      <c r="A19" s="6" t="s">
        <v>59</v>
      </c>
      <c r="B19" s="24">
        <v>0</v>
      </c>
      <c r="C19" s="24">
        <v>0</v>
      </c>
      <c r="D19" s="24">
        <v>0</v>
      </c>
      <c r="E19" s="25">
        <v>0</v>
      </c>
      <c r="F19" s="27">
        <v>0</v>
      </c>
      <c r="G19" s="27">
        <v>0</v>
      </c>
      <c r="H19" s="28">
        <v>0</v>
      </c>
    </row>
    <row r="20" spans="1:8" ht="12.75" customHeight="1">
      <c r="A20" s="6" t="s">
        <v>76</v>
      </c>
      <c r="B20" s="24">
        <v>0</v>
      </c>
      <c r="C20" s="24">
        <v>0</v>
      </c>
      <c r="D20" s="24">
        <v>0</v>
      </c>
      <c r="E20" s="25">
        <v>0</v>
      </c>
      <c r="F20" s="27">
        <v>0</v>
      </c>
      <c r="G20" s="27">
        <v>0</v>
      </c>
      <c r="H20" s="28">
        <v>0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3" spans="1:6" ht="12.75" customHeight="1">
      <c r="A23" s="36" t="s">
        <v>57</v>
      </c>
      <c r="B23" s="2"/>
      <c r="C23" s="2"/>
      <c r="D23" s="2"/>
      <c r="E23" s="2"/>
      <c r="F23" s="2"/>
    </row>
    <row r="24" spans="1:6" ht="12.75" customHeight="1">
      <c r="A24" s="36" t="s">
        <v>49</v>
      </c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24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22.7109375" style="37" customWidth="1"/>
    <col min="2" max="8" width="13.7109375" style="0" customWidth="1"/>
  </cols>
  <sheetData>
    <row r="1" spans="1:5" ht="12.75" customHeight="1">
      <c r="A1" s="18" t="s">
        <v>31</v>
      </c>
      <c r="B1" s="16"/>
      <c r="C1" s="16"/>
      <c r="D1" s="16"/>
      <c r="E1" s="16"/>
    </row>
    <row r="2" spans="1:5" ht="12.75" customHeight="1">
      <c r="A2" s="36"/>
      <c r="B2" s="2"/>
      <c r="C2" s="2"/>
      <c r="D2" s="2"/>
      <c r="E2" s="2"/>
    </row>
    <row r="3" spans="1:8" s="39" customFormat="1" ht="12.75" customHeight="1">
      <c r="A3" s="40" t="s">
        <v>17</v>
      </c>
      <c r="B3" s="49" t="s">
        <v>13</v>
      </c>
      <c r="C3" s="49" t="s">
        <v>13</v>
      </c>
      <c r="D3" s="49" t="s">
        <v>7</v>
      </c>
      <c r="E3" s="50" t="s">
        <v>18</v>
      </c>
      <c r="F3" s="49" t="s">
        <v>18</v>
      </c>
      <c r="G3" s="50" t="s">
        <v>7</v>
      </c>
      <c r="H3" s="50" t="s">
        <v>8</v>
      </c>
    </row>
    <row r="4" spans="1:8" s="39" customFormat="1" ht="12.75" customHeight="1">
      <c r="A4" s="40"/>
      <c r="B4" s="51" t="s">
        <v>19</v>
      </c>
      <c r="C4" s="51" t="s">
        <v>20</v>
      </c>
      <c r="D4" s="51" t="s">
        <v>13</v>
      </c>
      <c r="E4" s="52" t="s">
        <v>21</v>
      </c>
      <c r="F4" s="51" t="s">
        <v>22</v>
      </c>
      <c r="G4" s="52" t="s">
        <v>18</v>
      </c>
      <c r="H4" s="52" t="s">
        <v>7</v>
      </c>
    </row>
    <row r="5" spans="1:8" ht="12.75" customHeight="1">
      <c r="A5" s="36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45</v>
      </c>
      <c r="B6" s="77">
        <v>489</v>
      </c>
      <c r="C6" s="77">
        <v>0</v>
      </c>
      <c r="D6" s="77">
        <f>C6+B6</f>
        <v>489</v>
      </c>
      <c r="E6" s="78">
        <v>0</v>
      </c>
      <c r="F6" s="77">
        <v>0</v>
      </c>
      <c r="G6" s="77">
        <f>F6+E6</f>
        <v>0</v>
      </c>
      <c r="H6" s="78">
        <f>G6+D6</f>
        <v>489</v>
      </c>
    </row>
    <row r="7" spans="1:8" ht="12.75" customHeight="1">
      <c r="A7" s="6" t="s">
        <v>46</v>
      </c>
      <c r="B7" s="77">
        <v>426</v>
      </c>
      <c r="C7" s="77">
        <v>0</v>
      </c>
      <c r="D7" s="77">
        <f>C7+B7</f>
        <v>426</v>
      </c>
      <c r="E7" s="78">
        <v>0</v>
      </c>
      <c r="F7" s="77">
        <v>0</v>
      </c>
      <c r="G7" s="77">
        <f>F7+E7</f>
        <v>0</v>
      </c>
      <c r="H7" s="78">
        <f>G7+D7</f>
        <v>426</v>
      </c>
    </row>
    <row r="8" spans="1:8" ht="12.75" customHeight="1">
      <c r="A8" s="6" t="s">
        <v>52</v>
      </c>
      <c r="B8" s="77">
        <v>393</v>
      </c>
      <c r="C8" s="77">
        <v>0</v>
      </c>
      <c r="D8" s="77">
        <f>C8+B8</f>
        <v>393</v>
      </c>
      <c r="E8" s="78">
        <v>0</v>
      </c>
      <c r="F8" s="77">
        <v>0</v>
      </c>
      <c r="G8" s="77">
        <v>0</v>
      </c>
      <c r="H8" s="78">
        <f>G8+D8</f>
        <v>393</v>
      </c>
    </row>
    <row r="9" spans="1:8" ht="12.75" customHeight="1">
      <c r="A9" s="6" t="s">
        <v>59</v>
      </c>
      <c r="B9" s="77">
        <v>570</v>
      </c>
      <c r="C9" s="77">
        <v>0</v>
      </c>
      <c r="D9" s="77">
        <f>C9+B9</f>
        <v>570</v>
      </c>
      <c r="E9" s="78">
        <v>0</v>
      </c>
      <c r="F9" s="77">
        <v>0</v>
      </c>
      <c r="G9" s="77">
        <v>0</v>
      </c>
      <c r="H9" s="78">
        <f>G9+D9</f>
        <v>570</v>
      </c>
    </row>
    <row r="10" spans="1:8" ht="12.75" customHeight="1">
      <c r="A10" s="6" t="s">
        <v>76</v>
      </c>
      <c r="B10" s="77">
        <v>744</v>
      </c>
      <c r="C10" s="77">
        <v>0</v>
      </c>
      <c r="D10" s="77">
        <f>C10+B10</f>
        <v>744</v>
      </c>
      <c r="E10" s="78">
        <v>0</v>
      </c>
      <c r="F10" s="77">
        <v>0</v>
      </c>
      <c r="G10" s="77">
        <v>0</v>
      </c>
      <c r="H10" s="78">
        <f>G10+D10</f>
        <v>744</v>
      </c>
    </row>
    <row r="11" spans="2:8" ht="12.75" customHeight="1">
      <c r="B11" s="79"/>
      <c r="C11" s="79"/>
      <c r="D11" s="79"/>
      <c r="E11" s="80"/>
      <c r="F11" s="79"/>
      <c r="G11" s="79"/>
      <c r="H11" s="80"/>
    </row>
    <row r="12" spans="1:5" ht="12.75" customHeight="1">
      <c r="A12" s="36"/>
      <c r="B12" s="2"/>
      <c r="C12" s="2"/>
      <c r="D12" s="2"/>
      <c r="E12" s="2"/>
    </row>
    <row r="13" spans="1:8" s="39" customFormat="1" ht="12.75" customHeight="1">
      <c r="A13" s="40" t="s">
        <v>23</v>
      </c>
      <c r="B13" s="49" t="s">
        <v>13</v>
      </c>
      <c r="C13" s="49" t="s">
        <v>13</v>
      </c>
      <c r="D13" s="49" t="s">
        <v>7</v>
      </c>
      <c r="E13" s="50" t="s">
        <v>18</v>
      </c>
      <c r="F13" s="49" t="s">
        <v>18</v>
      </c>
      <c r="G13" s="50" t="s">
        <v>7</v>
      </c>
      <c r="H13" s="50" t="s">
        <v>8</v>
      </c>
    </row>
    <row r="14" spans="2:8" s="39" customFormat="1" ht="12.75" customHeight="1">
      <c r="B14" s="51" t="s">
        <v>19</v>
      </c>
      <c r="C14" s="51" t="s">
        <v>20</v>
      </c>
      <c r="D14" s="51" t="s">
        <v>13</v>
      </c>
      <c r="E14" s="52" t="s">
        <v>21</v>
      </c>
      <c r="F14" s="51" t="s">
        <v>22</v>
      </c>
      <c r="G14" s="52" t="s">
        <v>18</v>
      </c>
      <c r="H14" s="52" t="s">
        <v>7</v>
      </c>
    </row>
    <row r="15" spans="1:8" ht="12.75" customHeight="1">
      <c r="A15" s="36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45</v>
      </c>
      <c r="B16" s="24">
        <f>B6*0.85</f>
        <v>415.65</v>
      </c>
      <c r="C16" s="24">
        <v>0</v>
      </c>
      <c r="D16" s="24">
        <f>C16+B16</f>
        <v>415.65</v>
      </c>
      <c r="E16" s="25">
        <v>0</v>
      </c>
      <c r="F16" s="27">
        <v>0</v>
      </c>
      <c r="G16" s="27">
        <v>0</v>
      </c>
      <c r="H16" s="28">
        <f>G16+D16</f>
        <v>415.65</v>
      </c>
    </row>
    <row r="17" spans="1:8" ht="12.75" customHeight="1">
      <c r="A17" s="6" t="s">
        <v>46</v>
      </c>
      <c r="B17" s="24">
        <f>B7*0.85</f>
        <v>362.09999999999997</v>
      </c>
      <c r="C17" s="24">
        <v>0</v>
      </c>
      <c r="D17" s="24">
        <f>C17+B17</f>
        <v>362.09999999999997</v>
      </c>
      <c r="E17" s="25">
        <v>0</v>
      </c>
      <c r="F17" s="27">
        <v>0</v>
      </c>
      <c r="G17" s="27">
        <v>0</v>
      </c>
      <c r="H17" s="28">
        <f>G17+D17</f>
        <v>362.09999999999997</v>
      </c>
    </row>
    <row r="18" spans="1:8" ht="12.75" customHeight="1">
      <c r="A18" s="6" t="s">
        <v>52</v>
      </c>
      <c r="B18" s="24">
        <f>B8*0.85</f>
        <v>334.05</v>
      </c>
      <c r="C18" s="24">
        <v>0</v>
      </c>
      <c r="D18" s="24">
        <f>C18+B18</f>
        <v>334.05</v>
      </c>
      <c r="E18" s="25">
        <v>0</v>
      </c>
      <c r="F18" s="27">
        <v>0</v>
      </c>
      <c r="G18" s="27">
        <v>0</v>
      </c>
      <c r="H18" s="28">
        <f>G18+D18</f>
        <v>334.05</v>
      </c>
    </row>
    <row r="19" spans="1:8" ht="12.75" customHeight="1">
      <c r="A19" s="6" t="s">
        <v>59</v>
      </c>
      <c r="B19" s="24">
        <f>B9*0.85</f>
        <v>484.5</v>
      </c>
      <c r="C19" s="24">
        <v>0</v>
      </c>
      <c r="D19" s="24">
        <f>C19+B19</f>
        <v>484.5</v>
      </c>
      <c r="E19" s="25">
        <v>0</v>
      </c>
      <c r="F19" s="27">
        <v>0</v>
      </c>
      <c r="G19" s="27">
        <v>0</v>
      </c>
      <c r="H19" s="28">
        <f>G19+D19</f>
        <v>484.5</v>
      </c>
    </row>
    <row r="20" spans="1:8" ht="12.75" customHeight="1">
      <c r="A20" s="6" t="s">
        <v>76</v>
      </c>
      <c r="B20" s="24">
        <f>B10*0.85</f>
        <v>632.4</v>
      </c>
      <c r="C20" s="24">
        <v>0</v>
      </c>
      <c r="D20" s="24">
        <f>C20+B20</f>
        <v>632.4</v>
      </c>
      <c r="E20" s="25">
        <v>0</v>
      </c>
      <c r="F20" s="27">
        <v>0</v>
      </c>
      <c r="G20" s="27">
        <v>0</v>
      </c>
      <c r="H20" s="28">
        <f>G20+D20</f>
        <v>632.4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3" spans="1:6" ht="12.75" customHeight="1">
      <c r="A23" s="36" t="s">
        <v>57</v>
      </c>
      <c r="B23" s="2"/>
      <c r="C23" s="2"/>
      <c r="D23" s="2"/>
      <c r="E23" s="2"/>
      <c r="F23" s="2"/>
    </row>
    <row r="24" spans="1:6" ht="12.75" customHeight="1">
      <c r="A24" s="36" t="s">
        <v>49</v>
      </c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H24"/>
  <sheetViews>
    <sheetView workbookViewId="0" topLeftCell="A1">
      <selection activeCell="B20" sqref="B20"/>
    </sheetView>
  </sheetViews>
  <sheetFormatPr defaultColWidth="9.140625" defaultRowHeight="12.75" customHeight="1"/>
  <cols>
    <col min="1" max="1" width="22.7109375" style="37" customWidth="1"/>
    <col min="2" max="8" width="13.7109375" style="0" customWidth="1"/>
  </cols>
  <sheetData>
    <row r="1" spans="1:5" ht="12.75" customHeight="1">
      <c r="A1" s="18" t="s">
        <v>32</v>
      </c>
      <c r="B1" s="16"/>
      <c r="C1" s="16"/>
      <c r="D1" s="16"/>
      <c r="E1" s="16"/>
    </row>
    <row r="2" spans="1:5" ht="12.75" customHeight="1">
      <c r="A2" s="36"/>
      <c r="B2" s="2"/>
      <c r="C2" s="2"/>
      <c r="D2" s="2"/>
      <c r="E2" s="2"/>
    </row>
    <row r="3" spans="1:8" s="39" customFormat="1" ht="12.75" customHeight="1">
      <c r="A3" s="40" t="s">
        <v>17</v>
      </c>
      <c r="B3" s="49" t="s">
        <v>13</v>
      </c>
      <c r="C3" s="49" t="s">
        <v>13</v>
      </c>
      <c r="D3" s="49" t="s">
        <v>7</v>
      </c>
      <c r="E3" s="50" t="s">
        <v>18</v>
      </c>
      <c r="F3" s="49" t="s">
        <v>18</v>
      </c>
      <c r="G3" s="50" t="s">
        <v>7</v>
      </c>
      <c r="H3" s="50" t="s">
        <v>8</v>
      </c>
    </row>
    <row r="4" spans="1:8" s="39" customFormat="1" ht="12.75" customHeight="1">
      <c r="A4" s="40"/>
      <c r="B4" s="51" t="s">
        <v>19</v>
      </c>
      <c r="C4" s="51" t="s">
        <v>20</v>
      </c>
      <c r="D4" s="51" t="s">
        <v>13</v>
      </c>
      <c r="E4" s="52" t="s">
        <v>21</v>
      </c>
      <c r="F4" s="51" t="s">
        <v>22</v>
      </c>
      <c r="G4" s="52" t="s">
        <v>18</v>
      </c>
      <c r="H4" s="52" t="s">
        <v>7</v>
      </c>
    </row>
    <row r="5" spans="1:8" ht="12" customHeight="1">
      <c r="A5" s="36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45</v>
      </c>
      <c r="B6" s="77">
        <f>ESL2!B6+EHT2!B6+EHL2!B6+'EH2'!B26</f>
        <v>8646</v>
      </c>
      <c r="C6" s="77">
        <f>ESL2!C6+EHT2!C6+EHL2!C6+'EH2'!C26</f>
        <v>1886</v>
      </c>
      <c r="D6" s="77">
        <f>C6+B6</f>
        <v>10532</v>
      </c>
      <c r="E6" s="78">
        <f>ESL2!E6+EHT2!E6+EHL2!E6+'EH2'!E26</f>
        <v>768</v>
      </c>
      <c r="F6" s="77">
        <v>0</v>
      </c>
      <c r="G6" s="77">
        <f>F6+E6</f>
        <v>768</v>
      </c>
      <c r="H6" s="78">
        <f>G6+D6</f>
        <v>11300</v>
      </c>
    </row>
    <row r="7" spans="1:8" ht="12.75" customHeight="1">
      <c r="A7" s="6" t="s">
        <v>46</v>
      </c>
      <c r="B7" s="77">
        <f>ESL2!B7+EHT2!B7+EHL2!B7+'EH2'!B27</f>
        <v>9366</v>
      </c>
      <c r="C7" s="77">
        <f>ESL2!C7+EHT2!C7+EHL2!C7+'EH2'!C27</f>
        <v>2098</v>
      </c>
      <c r="D7" s="77">
        <f>ESL2!D7+EHT2!D7+EHL2!D7+'EH2'!D27</f>
        <v>11464</v>
      </c>
      <c r="E7" s="77">
        <f>ESL2!E7+EHT2!E7+EHL2!E7+'EH2'!E27</f>
        <v>825</v>
      </c>
      <c r="F7" s="77">
        <f>ESL2!F7+EHT2!F7+EHL2!F7+'EH2'!F27</f>
        <v>0</v>
      </c>
      <c r="G7" s="77">
        <f>F7+E7</f>
        <v>825</v>
      </c>
      <c r="H7" s="78">
        <f>G7+D7</f>
        <v>12289</v>
      </c>
    </row>
    <row r="8" spans="1:8" ht="12.75" customHeight="1">
      <c r="A8" s="6" t="s">
        <v>52</v>
      </c>
      <c r="B8" s="77">
        <f>ESL2!B8+EHT2!B8+EHL2!B8+'EH2'!B28</f>
        <v>9249</v>
      </c>
      <c r="C8" s="77">
        <f>ESL2!C8+EHT2!C8+EHL2!C8+'EH2'!C28</f>
        <v>2080</v>
      </c>
      <c r="D8" s="77">
        <f>ESL2!D8+EHT2!D8+EHL2!D8+'EH2'!D28</f>
        <v>11329</v>
      </c>
      <c r="E8" s="77">
        <f>ESL2!E8+EHT2!E8+EHL2!E8+'EH2'!E28</f>
        <v>921</v>
      </c>
      <c r="F8" s="77">
        <f>ESL2!F8+EHT2!F8+EHL2!F8+'EH2'!F28</f>
        <v>0</v>
      </c>
      <c r="G8" s="77">
        <f>F8+E8</f>
        <v>921</v>
      </c>
      <c r="H8" s="78">
        <f>G8+D8</f>
        <v>12250</v>
      </c>
    </row>
    <row r="9" spans="1:8" ht="12.75" customHeight="1">
      <c r="A9" s="6" t="s">
        <v>59</v>
      </c>
      <c r="B9" s="77">
        <f>ESL2!B9+EHT2!B9+EHL2!B9+'EH2'!B29</f>
        <v>10320</v>
      </c>
      <c r="C9" s="77">
        <f>ESL2!C9+EHT2!C9+EHL2!C9+'EH2'!C29</f>
        <v>2119</v>
      </c>
      <c r="D9" s="77">
        <f>ESL2!D9+EHT2!D9+EHL2!D9+'EH2'!D29</f>
        <v>12439</v>
      </c>
      <c r="E9" s="77">
        <f>ESL2!E9+EHT2!E9+EHL2!E9+'EH2'!E29</f>
        <v>1044</v>
      </c>
      <c r="F9" s="77">
        <f>ESL2!F9+EHT2!F9+EHL2!F9+'EH2'!F29</f>
        <v>0</v>
      </c>
      <c r="G9" s="77">
        <f>F9+E9</f>
        <v>1044</v>
      </c>
      <c r="H9" s="78">
        <f>G9+D9</f>
        <v>13483</v>
      </c>
    </row>
    <row r="10" spans="1:8" ht="12.75" customHeight="1">
      <c r="A10" s="6" t="s">
        <v>76</v>
      </c>
      <c r="B10" s="77">
        <f>ESL2!B10+EHT2!B10+EHL2!B10+'EH2'!B30</f>
        <v>10371</v>
      </c>
      <c r="C10" s="77">
        <f>ESL2!C10+EHT2!C10+EHL2!C10+'EH2'!C30</f>
        <v>2247</v>
      </c>
      <c r="D10" s="77">
        <f>ESL2!D10+EHT2!D10+EHL2!D10+'EH2'!D30</f>
        <v>12618</v>
      </c>
      <c r="E10" s="77">
        <f>ESL2!E10+EHT2!E10+EHL2!E10+'EH2'!E30</f>
        <v>981</v>
      </c>
      <c r="F10" s="77">
        <f>ESL2!F10+EHT2!F10+EHL2!F10+'EH2'!F30</f>
        <v>0</v>
      </c>
      <c r="G10" s="77">
        <f>F10+E10</f>
        <v>981</v>
      </c>
      <c r="H10" s="78">
        <f>G10+D10</f>
        <v>13599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6"/>
      <c r="B12" s="2"/>
      <c r="C12" s="2"/>
      <c r="D12" s="2"/>
      <c r="E12" s="2"/>
    </row>
    <row r="13" spans="1:8" s="39" customFormat="1" ht="12.75" customHeight="1">
      <c r="A13" s="40" t="s">
        <v>23</v>
      </c>
      <c r="B13" s="49" t="s">
        <v>13</v>
      </c>
      <c r="C13" s="49" t="s">
        <v>13</v>
      </c>
      <c r="D13" s="49" t="s">
        <v>7</v>
      </c>
      <c r="E13" s="50" t="s">
        <v>18</v>
      </c>
      <c r="F13" s="49" t="s">
        <v>18</v>
      </c>
      <c r="G13" s="50" t="s">
        <v>7</v>
      </c>
      <c r="H13" s="50" t="s">
        <v>8</v>
      </c>
    </row>
    <row r="14" spans="2:8" s="39" customFormat="1" ht="12.75" customHeight="1">
      <c r="B14" s="51" t="s">
        <v>19</v>
      </c>
      <c r="C14" s="51" t="s">
        <v>20</v>
      </c>
      <c r="D14" s="51" t="s">
        <v>13</v>
      </c>
      <c r="E14" s="52" t="s">
        <v>21</v>
      </c>
      <c r="F14" s="51" t="s">
        <v>22</v>
      </c>
      <c r="G14" s="52" t="s">
        <v>18</v>
      </c>
      <c r="H14" s="52" t="s">
        <v>7</v>
      </c>
    </row>
    <row r="15" spans="1:8" ht="12.75" customHeight="1">
      <c r="A15" s="36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45</v>
      </c>
      <c r="B16" s="24">
        <f>ESL2!B16+EHT2!B16+EHL2!B16+'EH2'!B36</f>
        <v>7349.099999999999</v>
      </c>
      <c r="C16" s="24">
        <f>ESL2!C16+EHT2!C16+EHL2!C16+'EH2'!C36</f>
        <v>2168.8999999999996</v>
      </c>
      <c r="D16" s="24">
        <f>C16+B16</f>
        <v>9518</v>
      </c>
      <c r="E16" s="25">
        <f>ESL2!E16+EHT2!E16+EHL2!E16+'EH2'!E36</f>
        <v>2096.64</v>
      </c>
      <c r="F16" s="27">
        <v>0</v>
      </c>
      <c r="G16" s="27">
        <f>F16+E16</f>
        <v>2096.64</v>
      </c>
      <c r="H16" s="28">
        <f>G16+D16</f>
        <v>11614.64</v>
      </c>
    </row>
    <row r="17" spans="1:8" ht="12.75" customHeight="1">
      <c r="A17" s="6" t="s">
        <v>46</v>
      </c>
      <c r="B17" s="24">
        <f>ESL2!B17+EHT2!B17+EHL2!B17+'EH2'!B37</f>
        <v>7961.1</v>
      </c>
      <c r="C17" s="24">
        <f>ESL2!C17+EHT2!C17+EHL2!C17+'EH2'!C37</f>
        <v>2412.7</v>
      </c>
      <c r="D17" s="24">
        <f>ESL2!D17+EHT2!D17+EHL2!D17+'EH2'!D37</f>
        <v>10373.800000000001</v>
      </c>
      <c r="E17" s="24">
        <f>ESL2!E17+EHT2!E17+EHL2!E17+'EH2'!E37</f>
        <v>2252.25</v>
      </c>
      <c r="F17" s="27">
        <v>0</v>
      </c>
      <c r="G17" s="27">
        <f>F17+E17</f>
        <v>2252.25</v>
      </c>
      <c r="H17" s="28">
        <f>G17+D17</f>
        <v>12626.050000000001</v>
      </c>
    </row>
    <row r="18" spans="1:8" ht="12.75" customHeight="1">
      <c r="A18" s="6" t="s">
        <v>52</v>
      </c>
      <c r="B18" s="24">
        <f>ESL2!B18+EHT2!B18+EHL2!B18+'EH2'!B38</f>
        <v>7861.65</v>
      </c>
      <c r="C18" s="24">
        <f>ESL2!C18+EHT2!C18+EHL2!C18+'EH2'!C38</f>
        <v>2392</v>
      </c>
      <c r="D18" s="24">
        <f>ESL2!D18+EHT2!D18+EHL2!D18+'EH2'!D38</f>
        <v>10253.649999999998</v>
      </c>
      <c r="E18" s="24">
        <f>ESL2!E18+EHT2!E18+EHL2!E18+'EH2'!E38</f>
        <v>2514.33</v>
      </c>
      <c r="F18" s="27">
        <v>0</v>
      </c>
      <c r="G18" s="27">
        <f>F18+E18</f>
        <v>2514.33</v>
      </c>
      <c r="H18" s="28">
        <f>G18+D18</f>
        <v>12767.979999999998</v>
      </c>
    </row>
    <row r="19" spans="1:8" ht="12.75" customHeight="1">
      <c r="A19" s="6" t="s">
        <v>59</v>
      </c>
      <c r="B19" s="24">
        <f>ESL2!B19+EHT2!B19+EHL2!B19+'EH2'!B39</f>
        <v>8772</v>
      </c>
      <c r="C19" s="24">
        <f>ESL2!C19+EHT2!C19+EHL2!C19+'EH2'!C39</f>
        <v>2436.85</v>
      </c>
      <c r="D19" s="24">
        <f>ESL2!D19+EHT2!D19+EHL2!D19+'EH2'!D39</f>
        <v>11208.85</v>
      </c>
      <c r="E19" s="24">
        <f>ESL2!E19+EHT2!E19+EHL2!E19+'EH2'!E39</f>
        <v>2850.12</v>
      </c>
      <c r="F19" s="27">
        <f>ESL2!F19+EHT2!F19+EHL2!F19+'EH2'!F39</f>
        <v>0</v>
      </c>
      <c r="G19" s="27">
        <f>F19+E19</f>
        <v>2850.12</v>
      </c>
      <c r="H19" s="28">
        <f>G19+D19</f>
        <v>14058.970000000001</v>
      </c>
    </row>
    <row r="20" spans="1:8" ht="12.75" customHeight="1">
      <c r="A20" s="6" t="s">
        <v>76</v>
      </c>
      <c r="B20" s="24">
        <f>ESL2!B20+EHT2!B20+EHL2!B20+'EH2'!B40</f>
        <v>8815.35</v>
      </c>
      <c r="C20" s="24">
        <f>ESL2!C20+EHT2!C20+EHL2!C20+'EH2'!C40</f>
        <v>2584.0499999999997</v>
      </c>
      <c r="D20" s="24">
        <f>ESL2!D20+EHT2!D20+EHL2!D20+'EH2'!D40</f>
        <v>11399.399999999998</v>
      </c>
      <c r="E20" s="24">
        <f>ESL2!E20+EHT2!E20+EHL2!E20+'EH2'!E40</f>
        <v>2678.13</v>
      </c>
      <c r="F20" s="27">
        <f>ESL2!F20+EHT2!F20+EHL2!F20+'EH2'!F40</f>
        <v>0</v>
      </c>
      <c r="G20" s="27">
        <f>F20+E20</f>
        <v>2678.13</v>
      </c>
      <c r="H20" s="28">
        <f>G20+D20</f>
        <v>14077.529999999999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3" spans="1:6" ht="12.75" customHeight="1">
      <c r="A23" s="36" t="s">
        <v>57</v>
      </c>
      <c r="B23" s="2"/>
      <c r="C23" s="2"/>
      <c r="D23" s="2"/>
      <c r="E23" s="2"/>
      <c r="F23" s="2"/>
    </row>
    <row r="24" spans="1:6" ht="12.75" customHeight="1">
      <c r="A24" s="36" t="s">
        <v>49</v>
      </c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R399"/>
  <sheetViews>
    <sheetView workbookViewId="0" topLeftCell="A1">
      <selection activeCell="G10" sqref="G10"/>
    </sheetView>
  </sheetViews>
  <sheetFormatPr defaultColWidth="9.140625" defaultRowHeight="12.75" customHeight="1"/>
  <cols>
    <col min="1" max="1" width="20.7109375" style="2" customWidth="1"/>
    <col min="2" max="14" width="7.28125" style="2" customWidth="1"/>
    <col min="15" max="15" width="6.7109375" style="2" customWidth="1"/>
    <col min="16" max="17" width="7.28125" style="2" customWidth="1"/>
    <col min="18" max="16384" width="9.140625" style="2" customWidth="1"/>
  </cols>
  <sheetData>
    <row r="1" ht="12.75" customHeight="1">
      <c r="A1" s="18" t="s">
        <v>77</v>
      </c>
    </row>
    <row r="2" ht="12.75" customHeight="1">
      <c r="A2" s="18"/>
    </row>
    <row r="3" spans="1:18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128" t="s">
        <v>5</v>
      </c>
      <c r="K3" s="129"/>
      <c r="L3" s="128" t="s">
        <v>6</v>
      </c>
      <c r="M3" s="129"/>
      <c r="N3" s="117" t="s">
        <v>60</v>
      </c>
      <c r="O3" s="117"/>
      <c r="P3" s="46" t="s">
        <v>7</v>
      </c>
      <c r="Q3" s="47"/>
      <c r="R3" s="42" t="s">
        <v>8</v>
      </c>
    </row>
    <row r="4" spans="1:18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3" t="s">
        <v>9</v>
      </c>
      <c r="Q4" s="44" t="s">
        <v>10</v>
      </c>
      <c r="R4" s="45" t="s">
        <v>7</v>
      </c>
    </row>
    <row r="5" spans="1:18" ht="13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18"/>
      <c r="O5" s="118"/>
      <c r="P5" s="3"/>
      <c r="Q5" s="4"/>
      <c r="R5" s="8"/>
    </row>
    <row r="6" spans="1:18" ht="12.75" customHeight="1">
      <c r="A6" s="6" t="s">
        <v>45</v>
      </c>
      <c r="B6" s="63">
        <v>1</v>
      </c>
      <c r="C6" s="64">
        <v>6</v>
      </c>
      <c r="D6" s="63">
        <v>0</v>
      </c>
      <c r="E6" s="64">
        <v>0</v>
      </c>
      <c r="F6" s="63">
        <v>0</v>
      </c>
      <c r="G6" s="64">
        <v>3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85">
        <v>0</v>
      </c>
      <c r="O6" s="85">
        <v>0</v>
      </c>
      <c r="P6" s="63">
        <f aca="true" t="shared" si="0" ref="P6:Q10">L6+J6+H6+F6+D6+B6+N6</f>
        <v>1</v>
      </c>
      <c r="Q6" s="64">
        <f t="shared" si="0"/>
        <v>9</v>
      </c>
      <c r="R6" s="65">
        <f>Q6+P6</f>
        <v>10</v>
      </c>
    </row>
    <row r="7" spans="1:18" ht="12.75" customHeight="1">
      <c r="A7" s="95" t="s">
        <v>47</v>
      </c>
      <c r="B7" s="63">
        <v>1</v>
      </c>
      <c r="C7" s="64">
        <v>3</v>
      </c>
      <c r="D7" s="63">
        <v>0</v>
      </c>
      <c r="E7" s="64">
        <v>0</v>
      </c>
      <c r="F7" s="63">
        <v>0</v>
      </c>
      <c r="G7" s="64">
        <v>1</v>
      </c>
      <c r="H7" s="63">
        <v>0</v>
      </c>
      <c r="I7" s="64">
        <v>0</v>
      </c>
      <c r="J7" s="63">
        <v>0</v>
      </c>
      <c r="K7" s="64">
        <v>0</v>
      </c>
      <c r="L7" s="63">
        <v>1</v>
      </c>
      <c r="M7" s="64">
        <v>0</v>
      </c>
      <c r="N7" s="85">
        <v>0</v>
      </c>
      <c r="O7" s="85">
        <v>0</v>
      </c>
      <c r="P7" s="63">
        <f t="shared" si="0"/>
        <v>2</v>
      </c>
      <c r="Q7" s="64">
        <f t="shared" si="0"/>
        <v>4</v>
      </c>
      <c r="R7" s="65">
        <f>Q7+P7</f>
        <v>6</v>
      </c>
    </row>
    <row r="8" spans="1:18" ht="12.75" customHeight="1">
      <c r="A8" s="15" t="s">
        <v>52</v>
      </c>
      <c r="B8" s="63">
        <v>5</v>
      </c>
      <c r="C8" s="64">
        <v>7</v>
      </c>
      <c r="D8" s="63">
        <v>0</v>
      </c>
      <c r="E8" s="64">
        <v>1</v>
      </c>
      <c r="F8" s="63">
        <v>0</v>
      </c>
      <c r="G8" s="64">
        <v>1</v>
      </c>
      <c r="H8" s="63">
        <v>0</v>
      </c>
      <c r="I8" s="64">
        <v>0</v>
      </c>
      <c r="J8" s="63">
        <v>0</v>
      </c>
      <c r="K8" s="64">
        <v>0</v>
      </c>
      <c r="L8" s="63">
        <v>1</v>
      </c>
      <c r="M8" s="64">
        <v>0</v>
      </c>
      <c r="N8" s="85">
        <v>0</v>
      </c>
      <c r="O8" s="85">
        <v>0</v>
      </c>
      <c r="P8" s="63">
        <f t="shared" si="0"/>
        <v>6</v>
      </c>
      <c r="Q8" s="64">
        <f t="shared" si="0"/>
        <v>9</v>
      </c>
      <c r="R8" s="65">
        <f>Q8+P8</f>
        <v>15</v>
      </c>
    </row>
    <row r="9" spans="1:18" ht="12.75" customHeight="1">
      <c r="A9" s="15" t="s">
        <v>59</v>
      </c>
      <c r="B9" s="63">
        <v>1</v>
      </c>
      <c r="C9" s="64">
        <v>6</v>
      </c>
      <c r="D9" s="63">
        <v>0</v>
      </c>
      <c r="E9" s="64">
        <v>0</v>
      </c>
      <c r="F9" s="63">
        <v>0</v>
      </c>
      <c r="G9" s="64">
        <v>1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3</v>
      </c>
      <c r="N9" s="85">
        <v>0</v>
      </c>
      <c r="O9" s="85">
        <v>0</v>
      </c>
      <c r="P9" s="63">
        <f t="shared" si="0"/>
        <v>1</v>
      </c>
      <c r="Q9" s="64">
        <f t="shared" si="0"/>
        <v>10</v>
      </c>
      <c r="R9" s="65">
        <f>Q9+P9</f>
        <v>11</v>
      </c>
    </row>
    <row r="10" spans="1:18" ht="12.75" customHeight="1">
      <c r="A10" s="15" t="s">
        <v>76</v>
      </c>
      <c r="B10" s="63">
        <v>1</v>
      </c>
      <c r="C10" s="64">
        <v>12</v>
      </c>
      <c r="D10" s="63">
        <v>0</v>
      </c>
      <c r="E10" s="64">
        <v>1</v>
      </c>
      <c r="F10" s="63">
        <v>1</v>
      </c>
      <c r="G10" s="64">
        <v>2</v>
      </c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1</v>
      </c>
      <c r="N10" s="85">
        <v>0</v>
      </c>
      <c r="O10" s="85">
        <v>0</v>
      </c>
      <c r="P10" s="63">
        <f t="shared" si="0"/>
        <v>2</v>
      </c>
      <c r="Q10" s="64">
        <f t="shared" si="0"/>
        <v>16</v>
      </c>
      <c r="R10" s="65">
        <f>Q10+P10</f>
        <v>18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ht="12.75" customHeight="1">
      <c r="A12"/>
    </row>
    <row r="13" ht="12.75" customHeight="1">
      <c r="A13" s="6" t="s">
        <v>13</v>
      </c>
    </row>
    <row r="14" spans="1:18" ht="12.75" customHeight="1">
      <c r="A14" s="6" t="s">
        <v>11</v>
      </c>
      <c r="B14" s="46" t="s">
        <v>1</v>
      </c>
      <c r="C14" s="47"/>
      <c r="D14" s="46" t="s">
        <v>2</v>
      </c>
      <c r="E14" s="47"/>
      <c r="F14" s="46" t="s">
        <v>3</v>
      </c>
      <c r="G14" s="47"/>
      <c r="H14" s="46" t="s">
        <v>4</v>
      </c>
      <c r="I14" s="47"/>
      <c r="J14" s="46" t="s">
        <v>5</v>
      </c>
      <c r="K14" s="47"/>
      <c r="L14" s="128" t="s">
        <v>6</v>
      </c>
      <c r="M14" s="129"/>
      <c r="N14" s="117" t="s">
        <v>60</v>
      </c>
      <c r="O14" s="117"/>
      <c r="P14" s="46" t="s">
        <v>7</v>
      </c>
      <c r="Q14" s="47"/>
      <c r="R14" s="42" t="s">
        <v>8</v>
      </c>
    </row>
    <row r="15" spans="1:18" ht="12.75" customHeight="1">
      <c r="A15" s="6" t="s">
        <v>12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3" t="s">
        <v>9</v>
      </c>
      <c r="Q15" s="44" t="s">
        <v>10</v>
      </c>
      <c r="R15" s="45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23"/>
      <c r="O16" s="23"/>
      <c r="P16" s="12"/>
      <c r="Q16" s="13"/>
      <c r="R16" s="14"/>
    </row>
    <row r="17" spans="1:18" s="16" customFormat="1" ht="12.75" customHeight="1">
      <c r="A17" s="15" t="s">
        <v>45</v>
      </c>
      <c r="B17" s="63">
        <v>10</v>
      </c>
      <c r="C17" s="64">
        <v>22</v>
      </c>
      <c r="D17" s="63">
        <v>0</v>
      </c>
      <c r="E17" s="64">
        <v>2</v>
      </c>
      <c r="F17" s="63">
        <v>0</v>
      </c>
      <c r="G17" s="64">
        <v>4</v>
      </c>
      <c r="H17" s="63">
        <v>0</v>
      </c>
      <c r="I17" s="64">
        <v>0</v>
      </c>
      <c r="J17" s="63">
        <v>1</v>
      </c>
      <c r="K17" s="64">
        <v>0</v>
      </c>
      <c r="L17" s="63">
        <v>3</v>
      </c>
      <c r="M17" s="64">
        <v>1</v>
      </c>
      <c r="N17" s="85">
        <v>0</v>
      </c>
      <c r="O17" s="85">
        <v>0</v>
      </c>
      <c r="P17" s="63">
        <f aca="true" t="shared" si="1" ref="P17:Q20">L17+J17+H17+F17+D17+B17</f>
        <v>14</v>
      </c>
      <c r="Q17" s="64">
        <f t="shared" si="1"/>
        <v>29</v>
      </c>
      <c r="R17" s="65">
        <f>Q17+P17</f>
        <v>43</v>
      </c>
    </row>
    <row r="18" spans="1:18" s="16" customFormat="1" ht="12.75" customHeight="1">
      <c r="A18" s="15" t="s">
        <v>47</v>
      </c>
      <c r="B18" s="63">
        <v>14</v>
      </c>
      <c r="C18" s="64">
        <v>21</v>
      </c>
      <c r="D18" s="63">
        <v>0</v>
      </c>
      <c r="E18" s="64">
        <v>3</v>
      </c>
      <c r="F18" s="63">
        <v>0</v>
      </c>
      <c r="G18" s="64">
        <v>4</v>
      </c>
      <c r="H18" s="63">
        <v>0</v>
      </c>
      <c r="I18" s="64">
        <v>0</v>
      </c>
      <c r="J18" s="63">
        <v>0</v>
      </c>
      <c r="K18" s="64">
        <v>0</v>
      </c>
      <c r="L18" s="63">
        <v>3</v>
      </c>
      <c r="M18" s="64">
        <v>3</v>
      </c>
      <c r="N18" s="85">
        <v>0</v>
      </c>
      <c r="O18" s="85">
        <v>0</v>
      </c>
      <c r="P18" s="63">
        <f t="shared" si="1"/>
        <v>17</v>
      </c>
      <c r="Q18" s="64">
        <f t="shared" si="1"/>
        <v>31</v>
      </c>
      <c r="R18" s="65">
        <f>Q18+P18</f>
        <v>48</v>
      </c>
    </row>
    <row r="19" spans="1:18" s="16" customFormat="1" ht="12.75" customHeight="1">
      <c r="A19" s="15" t="s">
        <v>52</v>
      </c>
      <c r="B19" s="63">
        <v>8</v>
      </c>
      <c r="C19" s="64">
        <v>19</v>
      </c>
      <c r="D19" s="63">
        <v>1</v>
      </c>
      <c r="E19" s="64">
        <v>5</v>
      </c>
      <c r="F19" s="63">
        <v>1</v>
      </c>
      <c r="G19" s="64">
        <v>5</v>
      </c>
      <c r="H19" s="63">
        <v>0</v>
      </c>
      <c r="I19" s="64">
        <v>0</v>
      </c>
      <c r="J19" s="63">
        <v>0</v>
      </c>
      <c r="K19" s="64">
        <v>1</v>
      </c>
      <c r="L19" s="63">
        <v>3</v>
      </c>
      <c r="M19" s="64">
        <v>3</v>
      </c>
      <c r="N19" s="85">
        <v>0</v>
      </c>
      <c r="O19" s="85">
        <v>0</v>
      </c>
      <c r="P19" s="63">
        <f t="shared" si="1"/>
        <v>13</v>
      </c>
      <c r="Q19" s="64">
        <f t="shared" si="1"/>
        <v>33</v>
      </c>
      <c r="R19" s="65">
        <f>Q19+P19</f>
        <v>46</v>
      </c>
    </row>
    <row r="20" spans="1:18" s="16" customFormat="1" ht="12.75" customHeight="1">
      <c r="A20" s="15" t="s">
        <v>59</v>
      </c>
      <c r="B20" s="63">
        <v>6</v>
      </c>
      <c r="C20" s="64">
        <v>22</v>
      </c>
      <c r="D20" s="63">
        <v>1</v>
      </c>
      <c r="E20" s="64">
        <v>4</v>
      </c>
      <c r="F20" s="63">
        <v>1</v>
      </c>
      <c r="G20" s="64">
        <v>5</v>
      </c>
      <c r="H20" s="63">
        <v>0</v>
      </c>
      <c r="I20" s="64">
        <v>1</v>
      </c>
      <c r="J20" s="63">
        <v>0</v>
      </c>
      <c r="K20" s="64">
        <v>1</v>
      </c>
      <c r="L20" s="63">
        <v>0</v>
      </c>
      <c r="M20" s="64">
        <v>2</v>
      </c>
      <c r="N20" s="85">
        <v>1</v>
      </c>
      <c r="O20" s="85">
        <v>0</v>
      </c>
      <c r="P20" s="63">
        <f t="shared" si="1"/>
        <v>8</v>
      </c>
      <c r="Q20" s="64">
        <f t="shared" si="1"/>
        <v>35</v>
      </c>
      <c r="R20" s="65">
        <f>Q20+P20</f>
        <v>43</v>
      </c>
    </row>
    <row r="21" spans="1:18" s="16" customFormat="1" ht="12.75" customHeight="1">
      <c r="A21" s="15" t="s">
        <v>76</v>
      </c>
      <c r="B21" s="63">
        <v>6</v>
      </c>
      <c r="C21" s="64">
        <v>31</v>
      </c>
      <c r="D21" s="63">
        <v>1</v>
      </c>
      <c r="E21" s="64">
        <v>4</v>
      </c>
      <c r="F21" s="63">
        <v>1</v>
      </c>
      <c r="G21" s="64">
        <v>4</v>
      </c>
      <c r="H21" s="63">
        <v>1</v>
      </c>
      <c r="I21" s="64">
        <v>1</v>
      </c>
      <c r="J21" s="63">
        <v>0</v>
      </c>
      <c r="K21" s="64">
        <v>1</v>
      </c>
      <c r="L21" s="63">
        <v>1</v>
      </c>
      <c r="M21" s="64">
        <v>0</v>
      </c>
      <c r="N21" s="85">
        <v>0</v>
      </c>
      <c r="O21" s="85">
        <v>1</v>
      </c>
      <c r="P21" s="63">
        <f>N21+L21+J21+H21+F21+D21+B21</f>
        <v>10</v>
      </c>
      <c r="Q21" s="64">
        <f>O21+M21+K21+I21+G21+E21+C21</f>
        <v>42</v>
      </c>
      <c r="R21" s="65">
        <f>Q21+P21</f>
        <v>52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spans="1:15" ht="12.75" customHeight="1">
      <c r="A24" s="2" t="s">
        <v>67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6" ht="12.75" customHeight="1">
      <c r="A26" s="36"/>
    </row>
    <row r="40" spans="1:18" s="16" customFormat="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61" spans="1:18" s="16" customFormat="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82" spans="1:18" s="16" customFormat="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135" spans="1:18" s="16" customFormat="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45" spans="1:18" s="16" customFormat="1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67" spans="1:18" s="16" customFormat="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90" spans="1:18" s="16" customFormat="1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213" spans="1:18" s="16" customFormat="1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35" spans="1:18" s="16" customFormat="1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57" spans="1:18" s="16" customFormat="1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89" spans="1:18" s="16" customFormat="1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9" spans="1:18" s="16" customFormat="1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21" spans="1:18" s="16" customFormat="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33" spans="1:18" s="16" customFormat="1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44" spans="1:18" s="16" customFormat="1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57" spans="1:18" s="16" customFormat="1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89" spans="1:18" s="16" customFormat="1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9" spans="1:18" s="16" customFormat="1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</sheetData>
  <mergeCells count="3">
    <mergeCell ref="J3:K3"/>
    <mergeCell ref="L3:M3"/>
    <mergeCell ref="L14:M14"/>
  </mergeCells>
  <printOptions horizontalCentered="1"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 xml:space="preserve">&amp;L&amp;8Office of Institutional Research
&amp;D
&amp;F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36"/>
  <sheetViews>
    <sheetView workbookViewId="0" topLeftCell="A1">
      <selection activeCell="C30" sqref="C26:C30"/>
    </sheetView>
  </sheetViews>
  <sheetFormatPr defaultColWidth="9.140625" defaultRowHeight="12.75" customHeight="1"/>
  <cols>
    <col min="1" max="1" width="22.7109375" style="37" customWidth="1"/>
    <col min="2" max="8" width="13.7109375" style="0" customWidth="1"/>
  </cols>
  <sheetData>
    <row r="1" spans="1:5" ht="12.75" customHeight="1">
      <c r="A1" s="18" t="s">
        <v>77</v>
      </c>
      <c r="B1" s="16"/>
      <c r="C1" s="16"/>
      <c r="D1" s="16"/>
      <c r="E1" s="16"/>
    </row>
    <row r="2" spans="1:5" ht="12.75" customHeight="1">
      <c r="A2" s="18"/>
      <c r="B2" s="16"/>
      <c r="C2" s="16"/>
      <c r="D2" s="16"/>
      <c r="E2" s="16"/>
    </row>
    <row r="3" spans="1:5" ht="12.75" customHeight="1">
      <c r="A3" s="6" t="s">
        <v>13</v>
      </c>
      <c r="B3" s="2"/>
      <c r="C3" s="2"/>
      <c r="D3" s="2"/>
      <c r="E3" s="16"/>
    </row>
    <row r="4" spans="1:5" ht="12.75" customHeight="1">
      <c r="A4" s="40" t="s">
        <v>11</v>
      </c>
      <c r="B4" s="48" t="s">
        <v>16</v>
      </c>
      <c r="C4" s="48" t="s">
        <v>14</v>
      </c>
      <c r="D4" s="48" t="s">
        <v>15</v>
      </c>
      <c r="E4" s="16"/>
    </row>
    <row r="5" spans="1:5" ht="12.75" customHeight="1">
      <c r="A5" s="36"/>
      <c r="B5" s="8"/>
      <c r="C5" s="8"/>
      <c r="D5" s="8"/>
      <c r="E5" s="16"/>
    </row>
    <row r="6" spans="1:5" ht="12.75" customHeight="1">
      <c r="A6" s="15" t="s">
        <v>45</v>
      </c>
      <c r="B6" s="14">
        <v>24</v>
      </c>
      <c r="C6" s="14">
        <f>FLT!R17</f>
        <v>43</v>
      </c>
      <c r="D6" s="14">
        <v>41</v>
      </c>
      <c r="E6" s="16"/>
    </row>
    <row r="7" spans="1:5" ht="12.75" customHeight="1">
      <c r="A7" s="15" t="s">
        <v>47</v>
      </c>
      <c r="B7" s="14">
        <v>23</v>
      </c>
      <c r="C7" s="14">
        <f>FLT!R18</f>
        <v>48</v>
      </c>
      <c r="D7" s="14">
        <v>50</v>
      </c>
      <c r="E7" s="16"/>
    </row>
    <row r="8" spans="1:5" ht="12.75" customHeight="1">
      <c r="A8" s="15" t="s">
        <v>52</v>
      </c>
      <c r="B8" s="14">
        <v>29</v>
      </c>
      <c r="C8" s="14">
        <f>FLT!R19</f>
        <v>46</v>
      </c>
      <c r="D8" s="14">
        <v>48</v>
      </c>
      <c r="E8" s="16"/>
    </row>
    <row r="9" spans="1:5" ht="12.75" customHeight="1">
      <c r="A9" s="15" t="s">
        <v>59</v>
      </c>
      <c r="B9" s="14">
        <v>20</v>
      </c>
      <c r="C9" s="14">
        <f>FLT!R20</f>
        <v>43</v>
      </c>
      <c r="D9" s="14">
        <v>46</v>
      </c>
      <c r="E9" s="16"/>
    </row>
    <row r="10" spans="1:5" ht="12.75" customHeight="1">
      <c r="A10" s="15" t="s">
        <v>76</v>
      </c>
      <c r="B10" s="14">
        <v>24</v>
      </c>
      <c r="C10" s="14">
        <f>FLT!R21</f>
        <v>52</v>
      </c>
      <c r="D10" s="14">
        <f>1+1+3+38+1+1+3</f>
        <v>48</v>
      </c>
      <c r="E10" s="16"/>
    </row>
    <row r="11" spans="1:5" ht="12.75" customHeight="1">
      <c r="A11" s="36"/>
      <c r="B11" s="11"/>
      <c r="C11" s="11"/>
      <c r="D11" s="11"/>
      <c r="E11" s="16"/>
    </row>
    <row r="12" spans="1:5" ht="12.75" customHeight="1">
      <c r="A12" s="36"/>
      <c r="B12" s="2"/>
      <c r="C12" s="2"/>
      <c r="D12" s="2"/>
      <c r="E12" s="16"/>
    </row>
    <row r="13" spans="1:8" s="39" customFormat="1" ht="12.75" customHeight="1">
      <c r="A13" s="40" t="s">
        <v>17</v>
      </c>
      <c r="B13" s="49" t="s">
        <v>13</v>
      </c>
      <c r="C13" s="49" t="s">
        <v>13</v>
      </c>
      <c r="D13" s="49" t="s">
        <v>7</v>
      </c>
      <c r="E13" s="50" t="s">
        <v>18</v>
      </c>
      <c r="F13" s="49" t="s">
        <v>18</v>
      </c>
      <c r="G13" s="50" t="s">
        <v>7</v>
      </c>
      <c r="H13" s="50" t="s">
        <v>8</v>
      </c>
    </row>
    <row r="14" spans="1:8" s="39" customFormat="1" ht="12.75" customHeight="1">
      <c r="A14" s="40"/>
      <c r="B14" s="51" t="s">
        <v>19</v>
      </c>
      <c r="C14" s="51" t="s">
        <v>20</v>
      </c>
      <c r="D14" s="51" t="s">
        <v>13</v>
      </c>
      <c r="E14" s="52" t="s">
        <v>21</v>
      </c>
      <c r="F14" s="51" t="s">
        <v>22</v>
      </c>
      <c r="G14" s="52" t="s">
        <v>18</v>
      </c>
      <c r="H14" s="52" t="s">
        <v>7</v>
      </c>
    </row>
    <row r="15" spans="1:8" ht="12.75" customHeight="1">
      <c r="A15" s="36"/>
      <c r="B15" s="81"/>
      <c r="C15" s="81"/>
      <c r="D15" s="81"/>
      <c r="E15" s="82"/>
      <c r="F15" s="81"/>
      <c r="G15" s="81"/>
      <c r="H15" s="82"/>
    </row>
    <row r="16" spans="1:8" ht="12.75" customHeight="1">
      <c r="A16" s="6" t="s">
        <v>45</v>
      </c>
      <c r="B16" s="77">
        <v>0</v>
      </c>
      <c r="C16" s="77">
        <v>0</v>
      </c>
      <c r="D16" s="77">
        <f>C16+B16</f>
        <v>0</v>
      </c>
      <c r="E16" s="78">
        <v>0</v>
      </c>
      <c r="F16" s="77">
        <v>0</v>
      </c>
      <c r="G16" s="77">
        <v>0</v>
      </c>
      <c r="H16" s="78">
        <f>G16+D16</f>
        <v>0</v>
      </c>
    </row>
    <row r="17" spans="1:8" ht="12.75" customHeight="1">
      <c r="A17" s="6" t="s">
        <v>51</v>
      </c>
      <c r="B17" s="77">
        <v>2078</v>
      </c>
      <c r="C17" s="77">
        <v>663</v>
      </c>
      <c r="D17" s="77">
        <f>C17+B17</f>
        <v>2741</v>
      </c>
      <c r="E17" s="78">
        <v>0</v>
      </c>
      <c r="F17" s="77">
        <v>0</v>
      </c>
      <c r="G17" s="77">
        <v>0</v>
      </c>
      <c r="H17" s="78">
        <f>G17+D17</f>
        <v>2741</v>
      </c>
    </row>
    <row r="18" spans="1:8" ht="12.75" customHeight="1">
      <c r="A18" s="6" t="s">
        <v>52</v>
      </c>
      <c r="B18" s="77">
        <v>2768</v>
      </c>
      <c r="C18" s="77">
        <v>705</v>
      </c>
      <c r="D18" s="77">
        <f>C18+B18</f>
        <v>3473</v>
      </c>
      <c r="E18" s="78">
        <v>0</v>
      </c>
      <c r="F18" s="77">
        <v>0</v>
      </c>
      <c r="G18" s="77">
        <v>0</v>
      </c>
      <c r="H18" s="78">
        <f>G18+D18</f>
        <v>3473</v>
      </c>
    </row>
    <row r="19" spans="1:8" ht="12.75" customHeight="1">
      <c r="A19" s="6" t="s">
        <v>59</v>
      </c>
      <c r="B19" s="77">
        <v>2784</v>
      </c>
      <c r="C19" s="77">
        <v>711</v>
      </c>
      <c r="D19" s="77">
        <f>C19+B19</f>
        <v>3495</v>
      </c>
      <c r="E19" s="78">
        <v>0</v>
      </c>
      <c r="F19" s="77">
        <v>0</v>
      </c>
      <c r="G19" s="77">
        <v>0</v>
      </c>
      <c r="H19" s="78">
        <f>G19+D19</f>
        <v>3495</v>
      </c>
    </row>
    <row r="20" spans="1:8" ht="12.75" customHeight="1">
      <c r="A20" s="6" t="s">
        <v>76</v>
      </c>
      <c r="B20" s="77">
        <v>3261</v>
      </c>
      <c r="C20" s="77">
        <v>789</v>
      </c>
      <c r="D20" s="77">
        <f>C20+B20</f>
        <v>4050</v>
      </c>
      <c r="E20" s="78">
        <v>0</v>
      </c>
      <c r="F20" s="77">
        <v>0</v>
      </c>
      <c r="G20" s="77">
        <v>0</v>
      </c>
      <c r="H20" s="78">
        <f>G20+D20</f>
        <v>4050</v>
      </c>
    </row>
    <row r="21" spans="2:8" ht="12.75" customHeight="1">
      <c r="B21" s="79"/>
      <c r="C21" s="79"/>
      <c r="D21" s="79"/>
      <c r="E21" s="80"/>
      <c r="F21" s="79"/>
      <c r="G21" s="79"/>
      <c r="H21" s="80"/>
    </row>
    <row r="22" spans="1:5" ht="12.75" customHeight="1">
      <c r="A22" s="36"/>
      <c r="B22" s="2"/>
      <c r="C22" s="2"/>
      <c r="D22" s="2"/>
      <c r="E22" s="2"/>
    </row>
    <row r="23" spans="1:8" s="39" customFormat="1" ht="12.75" customHeight="1">
      <c r="A23" s="40" t="s">
        <v>23</v>
      </c>
      <c r="B23" s="49" t="s">
        <v>13</v>
      </c>
      <c r="C23" s="49" t="s">
        <v>13</v>
      </c>
      <c r="D23" s="49" t="s">
        <v>7</v>
      </c>
      <c r="E23" s="50" t="s">
        <v>18</v>
      </c>
      <c r="F23" s="49" t="s">
        <v>18</v>
      </c>
      <c r="G23" s="50" t="s">
        <v>7</v>
      </c>
      <c r="H23" s="50" t="s">
        <v>8</v>
      </c>
    </row>
    <row r="24" spans="2:8" s="39" customFormat="1" ht="12.75" customHeight="1">
      <c r="B24" s="51" t="s">
        <v>19</v>
      </c>
      <c r="C24" s="51" t="s">
        <v>20</v>
      </c>
      <c r="D24" s="51" t="s">
        <v>13</v>
      </c>
      <c r="E24" s="52" t="s">
        <v>21</v>
      </c>
      <c r="F24" s="51" t="s">
        <v>22</v>
      </c>
      <c r="G24" s="52" t="s">
        <v>18</v>
      </c>
      <c r="H24" s="52" t="s">
        <v>7</v>
      </c>
    </row>
    <row r="25" spans="1:8" ht="12.75" customHeight="1">
      <c r="A25" s="36"/>
      <c r="B25" s="12"/>
      <c r="C25" s="12"/>
      <c r="D25" s="12"/>
      <c r="E25" s="14"/>
      <c r="F25" s="3"/>
      <c r="G25" s="3"/>
      <c r="H25" s="8"/>
    </row>
    <row r="26" spans="1:8" ht="12.75" customHeight="1">
      <c r="A26" s="6" t="s">
        <v>45</v>
      </c>
      <c r="B26" s="24">
        <f>B16*0.85</f>
        <v>0</v>
      </c>
      <c r="C26" s="24">
        <f>C16*1.15</f>
        <v>0</v>
      </c>
      <c r="D26" s="24">
        <f>C26+B26</f>
        <v>0</v>
      </c>
      <c r="E26" s="25">
        <v>0</v>
      </c>
      <c r="F26" s="27">
        <v>0</v>
      </c>
      <c r="G26" s="27">
        <f>F26+E26</f>
        <v>0</v>
      </c>
      <c r="H26" s="28">
        <f>G26+D26</f>
        <v>0</v>
      </c>
    </row>
    <row r="27" spans="1:8" ht="12.75" customHeight="1">
      <c r="A27" s="6" t="s">
        <v>51</v>
      </c>
      <c r="B27" s="24">
        <f>B17*0.85</f>
        <v>1766.3</v>
      </c>
      <c r="C27" s="24">
        <f>C17*1.15</f>
        <v>762.4499999999999</v>
      </c>
      <c r="D27" s="24">
        <f>C27+B27</f>
        <v>2528.75</v>
      </c>
      <c r="E27" s="25">
        <v>0</v>
      </c>
      <c r="F27" s="27">
        <v>0</v>
      </c>
      <c r="G27" s="27">
        <f>F27+E27</f>
        <v>0</v>
      </c>
      <c r="H27" s="28">
        <f>G27+D27</f>
        <v>2528.75</v>
      </c>
    </row>
    <row r="28" spans="1:8" ht="12.75" customHeight="1">
      <c r="A28" s="6" t="s">
        <v>52</v>
      </c>
      <c r="B28" s="24">
        <f>B18*0.85</f>
        <v>2352.7999999999997</v>
      </c>
      <c r="C28" s="24">
        <f>C18*1.15</f>
        <v>810.7499999999999</v>
      </c>
      <c r="D28" s="24">
        <f>C28+B28</f>
        <v>3163.5499999999997</v>
      </c>
      <c r="E28" s="25">
        <v>0</v>
      </c>
      <c r="F28" s="27">
        <v>0</v>
      </c>
      <c r="G28" s="27">
        <f>F28+E28</f>
        <v>0</v>
      </c>
      <c r="H28" s="28">
        <f>G28+D28</f>
        <v>3163.5499999999997</v>
      </c>
    </row>
    <row r="29" spans="1:8" ht="12.75" customHeight="1">
      <c r="A29" s="6" t="s">
        <v>59</v>
      </c>
      <c r="B29" s="24">
        <f>B19*0.85</f>
        <v>2366.4</v>
      </c>
      <c r="C29" s="24">
        <f>C19*1.15</f>
        <v>817.65</v>
      </c>
      <c r="D29" s="24">
        <f>C29+B29</f>
        <v>3184.05</v>
      </c>
      <c r="E29" s="25">
        <v>0</v>
      </c>
      <c r="F29" s="27">
        <v>0</v>
      </c>
      <c r="G29" s="27">
        <f>F29+E29</f>
        <v>0</v>
      </c>
      <c r="H29" s="28">
        <f>G29+D29</f>
        <v>3184.05</v>
      </c>
    </row>
    <row r="30" spans="1:8" ht="12.75" customHeight="1">
      <c r="A30" s="6" t="s">
        <v>76</v>
      </c>
      <c r="B30" s="24">
        <f>B20*0.85</f>
        <v>2771.85</v>
      </c>
      <c r="C30" s="24">
        <f>C20*1.15</f>
        <v>907.3499999999999</v>
      </c>
      <c r="D30" s="24">
        <f>C30+B30</f>
        <v>3679.2</v>
      </c>
      <c r="E30" s="25">
        <v>0</v>
      </c>
      <c r="F30" s="27">
        <v>0</v>
      </c>
      <c r="G30" s="27">
        <f>F30+E30</f>
        <v>0</v>
      </c>
      <c r="H30" s="28">
        <f>G30+D30</f>
        <v>3679.2</v>
      </c>
    </row>
    <row r="31" spans="2:8" ht="12.75" customHeight="1">
      <c r="B31" s="9"/>
      <c r="C31" s="9"/>
      <c r="D31" s="9"/>
      <c r="E31" s="11"/>
      <c r="F31" s="9"/>
      <c r="G31" s="9"/>
      <c r="H31" s="11"/>
    </row>
    <row r="32" spans="1:5" ht="12.75" customHeight="1">
      <c r="A32" s="36"/>
      <c r="B32" s="2"/>
      <c r="C32" s="2"/>
      <c r="D32" s="2"/>
      <c r="E32" s="2"/>
    </row>
    <row r="33" spans="1:13" ht="12.75" customHeight="1">
      <c r="A33" s="2" t="s">
        <v>67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5" spans="1:5" ht="12.75" customHeight="1">
      <c r="A35" s="36" t="s">
        <v>55</v>
      </c>
      <c r="B35" s="2"/>
      <c r="C35" s="2"/>
      <c r="D35" s="2"/>
      <c r="E35" s="2"/>
    </row>
    <row r="36" spans="1:5" ht="12.75" customHeight="1">
      <c r="A36" s="36" t="s">
        <v>49</v>
      </c>
      <c r="B36" s="2"/>
      <c r="C36" s="2"/>
      <c r="D36" s="2"/>
      <c r="E36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0"/>
  <sheetViews>
    <sheetView workbookViewId="0" topLeftCell="A1">
      <selection activeCell="K40" sqref="K40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spans="1:8" ht="12.75" customHeight="1">
      <c r="A1" s="19" t="s">
        <v>42</v>
      </c>
      <c r="B1" s="16"/>
      <c r="C1" s="16"/>
      <c r="D1" s="16"/>
      <c r="E1" s="16"/>
      <c r="F1" s="16"/>
      <c r="G1" s="16"/>
      <c r="H1" s="16"/>
    </row>
    <row r="2" spans="1:8" ht="9.75" customHeight="1">
      <c r="A2" s="19"/>
      <c r="B2" s="16"/>
      <c r="C2" s="16"/>
      <c r="D2" s="16"/>
      <c r="E2" s="16"/>
      <c r="F2" s="16"/>
      <c r="G2" s="16"/>
      <c r="H2" s="16"/>
    </row>
    <row r="3" spans="1:8" ht="12.75" customHeight="1">
      <c r="A3" s="1" t="s">
        <v>7</v>
      </c>
      <c r="B3" s="16"/>
      <c r="C3" s="16"/>
      <c r="D3" s="16"/>
      <c r="E3" s="16"/>
      <c r="F3" s="16"/>
      <c r="G3" s="16"/>
      <c r="H3" s="16"/>
    </row>
    <row r="4" spans="1:8" ht="9.75" customHeight="1">
      <c r="A4" s="1"/>
      <c r="B4" s="16"/>
      <c r="C4" s="16"/>
      <c r="D4" s="16"/>
      <c r="E4" s="16"/>
      <c r="F4" s="16"/>
      <c r="G4" s="16"/>
      <c r="H4" s="16"/>
    </row>
    <row r="5" spans="1:8" ht="12.75" customHeight="1">
      <c r="A5" s="6" t="s">
        <v>13</v>
      </c>
      <c r="F5" s="16"/>
      <c r="G5" s="16"/>
      <c r="H5" s="16"/>
    </row>
    <row r="6" spans="1:4" s="39" customFormat="1" ht="12.75" customHeight="1">
      <c r="A6" s="40" t="s">
        <v>11</v>
      </c>
      <c r="B6" s="48" t="s">
        <v>16</v>
      </c>
      <c r="C6" s="48" t="s">
        <v>14</v>
      </c>
      <c r="D6" s="48" t="s">
        <v>15</v>
      </c>
    </row>
    <row r="7" spans="1:7" s="56" customFormat="1" ht="9.75" customHeight="1">
      <c r="A7" s="53"/>
      <c r="B7" s="54"/>
      <c r="C7" s="54"/>
      <c r="D7" s="54"/>
      <c r="E7" s="55"/>
      <c r="F7" s="55"/>
      <c r="G7" s="55"/>
    </row>
    <row r="8" spans="1:7" s="60" customFormat="1" ht="12.75" customHeight="1">
      <c r="A8" s="58" t="s">
        <v>45</v>
      </c>
      <c r="B8" s="97">
        <f>'PEN&amp;UND2'!B6+SH2!B6+SOC2!B6+'RN SLS2'!B6+PY2!B6+PSC2!B6+PHL2!B6+MUE2!B6+MU2!B6+'HY2'!B6+'GN2'!B6+'FH2'!B6+FLT2!B6+'EH2'!B6+'ED2'!B6+'CM2'!B6+ART2!B6</f>
        <v>373</v>
      </c>
      <c r="C8" s="97">
        <f>'PEN&amp;UND2'!C6+SH2!C6+SOC2!C6+'RN SLS2'!C6+PY2!C6+PSC2!C6+PHL2!C6+MUE2!C6+MU2!C6+'HY2'!C6+'GN2'!C6+'FH2'!C6+FLT2!C6+'EH2'!C6+'ED2'!C6+'CM2'!C6+ART2!C6</f>
        <v>872</v>
      </c>
      <c r="D8" s="97">
        <f>'PEN&amp;UND2'!D6+SH2!D6+SOC2!D6+'RN SLS2'!D6+PY2!D6+PSC2!D6+PHL2!D6+MUE2!D6+MU2!D6+'HY2'!D6+'GN2'!D6+'FH2'!D6+FLT2!D6+'EH2'!D6+'ED2'!D6+'CM2'!D6+ART2!D6</f>
        <v>833</v>
      </c>
      <c r="E8" s="59"/>
      <c r="F8" s="59"/>
      <c r="G8" s="59"/>
    </row>
    <row r="9" spans="1:7" s="60" customFormat="1" ht="12.75" customHeight="1">
      <c r="A9" s="58" t="s">
        <v>47</v>
      </c>
      <c r="B9" s="97">
        <f>'PEN&amp;UND2'!B7+SH2!B7+SOC2!B7+'RN SLS2'!B7+PY2!B7+PSC2!B7+PHL2!B7+MUE2!B7+MU2!B7+'HY2'!B7+'GN2'!B7+'FH2'!B7+FLT2!B7+'EH2'!B7+'ED2'!B7+'CM2'!B7+ART2!B7</f>
        <v>370</v>
      </c>
      <c r="C9" s="97">
        <f>'PEN&amp;UND2'!C7+SH2!C7+SOC2!C7+'RN SLS2'!C7+PY2!C7+PSC2!C7+PHL2!C7+MUE2!C7+MU2!C7+'HY2'!C7+'GN2'!C7+'FH2'!C7+FLT2!C7+'EH2'!C7+'ED2'!C7+'CM2'!C7+ART2!C7</f>
        <v>890</v>
      </c>
      <c r="D9" s="97">
        <f>'PEN&amp;UND2'!D7+SH2!D7+SOC2!D7+'RN SLS2'!D7+PY2!D7+PSC2!D7+PHL2!D7+MUE2!D7+MU2!D7+'HY2'!D7+'GN2'!D7+'FH2'!D7+FLT2!D7+'EH2'!D7+'ED2'!D7+'CM2'!D7+ART2!D7</f>
        <v>905</v>
      </c>
      <c r="E9" s="59"/>
      <c r="F9" s="59"/>
      <c r="G9" s="59"/>
    </row>
    <row r="10" spans="1:7" s="60" customFormat="1" ht="12.75" customHeight="1">
      <c r="A10" s="100" t="s">
        <v>52</v>
      </c>
      <c r="B10" s="97">
        <f>'PEN&amp;UND2'!B8+SH2!B8+SOC2!B8+'RN SLS2'!B8+PY2!B8+PSC2!B8+PHL2!B8+MUE2!B8+MU2!B8+'HY2'!B8+'GN2'!B8+'FH2'!B8+FLT2!B8+'EH2'!B8+'ED2'!B8+'CM2'!B8+ART2!B8</f>
        <v>436</v>
      </c>
      <c r="C10" s="97">
        <f>'PEN&amp;UND2'!C8+SH2!C8+SOC2!C8+'RN SLS2'!C8+PY2!C8+PSC2!C8+PHL2!C8+MUE2!C8+MU2!C8+'HY2'!C8+'GN2'!C8+'FH2'!C8+FLT2!C8+'EH2'!C8+'ED2'!C8+'CM2'!C8+ART2!C8</f>
        <v>971</v>
      </c>
      <c r="D10" s="97">
        <f>'PEN&amp;UND2'!D8+SH2!D8+SOC2!D8+'RN SLS2'!D8+PY2!D8+PSC2!D8+PHL2!D8+MUE2!D8+MU2!D8+'HY2'!D8+'GN2'!D8+'FH2'!D8+FLT2!D8+'EH2'!D8+'ED2'!D8+'CM2'!D8+ART2!D8</f>
        <v>926</v>
      </c>
      <c r="E10" s="59"/>
      <c r="F10" s="59"/>
      <c r="G10" s="59"/>
    </row>
    <row r="11" spans="1:7" s="60" customFormat="1" ht="12.75" customHeight="1">
      <c r="A11" s="57" t="s">
        <v>59</v>
      </c>
      <c r="B11" s="97">
        <f>'PEN&amp;UND2'!B9+SH2!B9+SOC2!B9+'RN SLS2'!B9+PY2!B9+PSC2!B9+PHL2!B9+MUE2!B9+MU2!B9+'HY2'!B9+'GN2'!B9+'FH2'!B9+FLT2!B9+'EH2'!B9+'ED2'!B9+'CM2'!B9+ART2!B9</f>
        <v>432</v>
      </c>
      <c r="C11" s="97">
        <f>'PEN&amp;UND2'!C9+SH2!C9+SOC2!C9+'RN SLS2'!C9+PY2!C9+PSC2!C9+PHL2!C9+MUE2!C9+MU2!C9+'HY2'!C9+'GN2'!C9+'FH2'!C9+FLT2!C9+'EH2'!C9+'ED2'!C9+'CM2'!C9+ART2!C9</f>
        <v>1017</v>
      </c>
      <c r="D11" s="97">
        <f>'PEN&amp;UND2'!D9+SH2!D9+SOC2!D9+'RN SLS2'!D9+PY2!D9+PSC2!D9+PHL2!D9+MUE2!D9+MU2!D9+'HY2'!D9+'GN2'!D9+'FH2'!D9+FLT2!D9+'EH2'!D9+'ED2'!D9+'CM2'!D9+ART2!D9</f>
        <v>991</v>
      </c>
      <c r="E11" s="59"/>
      <c r="F11" s="59"/>
      <c r="G11" s="59"/>
    </row>
    <row r="12" spans="1:7" s="60" customFormat="1" ht="12.75" customHeight="1">
      <c r="A12" s="57" t="s">
        <v>76</v>
      </c>
      <c r="B12" s="97">
        <f>'PEN&amp;UND2'!B10+SH2!B10+SOC2!B10+'RN SLS2'!B10+PY2!B10+PSC2!B10+PHL2!B10+MUE2!B10+MU2!B10+'HY2'!B10+'GN2'!B10+'FH2'!B10+FLT2!B10+'EH2'!B10+'ED2'!B10+'CM2'!B10+ART2!B10</f>
        <v>452</v>
      </c>
      <c r="C12" s="97">
        <f>'PEN&amp;UND2'!C10+SH2!C10+SOC2!C10+'RN SLS2'!C10+PY2!C10+PSC2!C10+PHL2!C10+MUE2!C10+MU2!C10+'HY2'!C10+'GN2'!C10+'FH2'!C10+FLT2!C10+'EH2'!C10+'ED2'!C10+'CM2'!C10+ART2!C10</f>
        <v>1101</v>
      </c>
      <c r="D12" s="97">
        <f>'PEN&amp;UND2'!D10+SH2!D10+SOC2!D10+'RN SLS2'!D10+PY2!D10+PSC2!D10+PHL2!D10+MUE2!D10+MU2!D10+'HY2'!D10+'GN2'!D10+'FH2'!D10+FLT2!D10+'EH2'!D10+'ED2'!D10+'CM2'!D10+ART2!D10</f>
        <v>1028</v>
      </c>
      <c r="E12" s="59"/>
      <c r="F12" s="59"/>
      <c r="G12" s="59"/>
    </row>
    <row r="13" spans="1:7" ht="9.75" customHeight="1">
      <c r="A13" s="6"/>
      <c r="B13" s="7"/>
      <c r="C13" s="7"/>
      <c r="D13" s="7"/>
      <c r="E13"/>
      <c r="F13"/>
      <c r="G13"/>
    </row>
    <row r="14" ht="9.75" customHeight="1">
      <c r="A14" s="37"/>
    </row>
    <row r="15" spans="1:7" ht="12.75" customHeight="1">
      <c r="A15" s="6" t="s">
        <v>18</v>
      </c>
      <c r="E15"/>
      <c r="F15"/>
      <c r="G15"/>
    </row>
    <row r="16" spans="1:4" s="39" customFormat="1" ht="12.75" customHeight="1">
      <c r="A16" s="40" t="s">
        <v>11</v>
      </c>
      <c r="B16" s="48" t="s">
        <v>16</v>
      </c>
      <c r="C16" s="48" t="s">
        <v>14</v>
      </c>
      <c r="D16" s="48" t="s">
        <v>15</v>
      </c>
    </row>
    <row r="17" spans="2:7" ht="9.75" customHeight="1">
      <c r="B17" s="8"/>
      <c r="C17" s="8"/>
      <c r="D17" s="8"/>
      <c r="E17"/>
      <c r="F17"/>
      <c r="G17"/>
    </row>
    <row r="18" spans="1:7" s="16" customFormat="1" ht="12.75" customHeight="1">
      <c r="A18" s="15" t="s">
        <v>45</v>
      </c>
      <c r="B18" s="98">
        <f>PA2!B6+PY2!B16+'HY2'!B16+'EH2'!B16+TSOL!B6+CTC!B6</f>
        <v>42</v>
      </c>
      <c r="C18" s="98">
        <f>LA!R40</f>
        <v>80</v>
      </c>
      <c r="D18" s="98">
        <f>PA2!D6+PY2!D16+'HY2'!D16+'EH2'!D16+TSOL!D6+CTC!D6</f>
        <v>77</v>
      </c>
      <c r="E18" s="26"/>
      <c r="F18" s="26"/>
      <c r="G18" s="26"/>
    </row>
    <row r="19" spans="1:7" s="16" customFormat="1" ht="12.75" customHeight="1">
      <c r="A19" s="96" t="s">
        <v>46</v>
      </c>
      <c r="B19" s="98">
        <f>PA2!B7+PY2!B17+'HY2'!B17+'EH2'!B17+TSOL!B7+CTC!B7</f>
        <v>44</v>
      </c>
      <c r="C19" s="98">
        <f>LA!R41</f>
        <v>78</v>
      </c>
      <c r="D19" s="98">
        <f>PA2!D7+PY2!D17+'HY2'!D17+'EH2'!D17+TSOL!D7+CTC!D7</f>
        <v>89</v>
      </c>
      <c r="E19" s="26"/>
      <c r="F19" s="26"/>
      <c r="G19" s="26"/>
    </row>
    <row r="20" spans="1:7" s="16" customFormat="1" ht="12.75" customHeight="1">
      <c r="A20" s="100" t="s">
        <v>52</v>
      </c>
      <c r="B20" s="98">
        <f>PA2!B8+PY2!B18+'HY2'!B18+'EH2'!B18+TSOL!B8+CTC!B8</f>
        <v>44</v>
      </c>
      <c r="C20" s="98">
        <f>LA!R42</f>
        <v>102</v>
      </c>
      <c r="D20" s="98">
        <f>PA2!D8+PY2!D18+'HY2'!D18+'EH2'!D18+TSOL!D8+CTC!D8</f>
        <v>109</v>
      </c>
      <c r="E20" s="26"/>
      <c r="F20" s="26"/>
      <c r="G20" s="26"/>
    </row>
    <row r="21" spans="1:7" s="16" customFormat="1" ht="12.75" customHeight="1">
      <c r="A21" s="57" t="s">
        <v>59</v>
      </c>
      <c r="B21" s="98">
        <f>PA2!B9+PY2!B19+'HY2'!B19+'EH2'!B19+TSOL!B9+CTC!B9</f>
        <v>56</v>
      </c>
      <c r="C21" s="98">
        <f>LA!R43</f>
        <v>112</v>
      </c>
      <c r="D21" s="98">
        <f>PA2!D9+PY2!D19+'HY2'!D19+'EH2'!D19+TSOL!D9+CTC!D9</f>
        <v>123</v>
      </c>
      <c r="E21" s="26"/>
      <c r="F21" s="26"/>
      <c r="G21" s="26"/>
    </row>
    <row r="22" spans="1:7" s="16" customFormat="1" ht="12.75" customHeight="1">
      <c r="A22" s="57" t="s">
        <v>76</v>
      </c>
      <c r="B22" s="98">
        <f>PA2!B10+PY2!B20+'HY2'!B20+'EH2'!B20+TSOL!B10+CTC!B10</f>
        <v>67</v>
      </c>
      <c r="C22" s="98">
        <f>LA!R44</f>
        <v>120</v>
      </c>
      <c r="D22" s="98">
        <f>PA2!D10+PY2!D20+'HY2'!D20+'EH2'!D20+TSOL!D10+CTC!D10</f>
        <v>121</v>
      </c>
      <c r="E22" s="26"/>
      <c r="F22" s="26"/>
      <c r="G22" s="26"/>
    </row>
    <row r="23" spans="1:7" ht="9.75" customHeight="1">
      <c r="A23" s="6"/>
      <c r="B23" s="7"/>
      <c r="C23" s="7"/>
      <c r="D23" s="7"/>
      <c r="E23"/>
      <c r="F23"/>
      <c r="G23"/>
    </row>
    <row r="24" spans="1:8" ht="9.75" customHeight="1">
      <c r="A24" s="6"/>
      <c r="B24" s="23"/>
      <c r="C24" s="23"/>
      <c r="D24" s="23"/>
      <c r="E24" s="23"/>
      <c r="F24"/>
      <c r="G24"/>
      <c r="H24"/>
    </row>
    <row r="25" spans="1:8" s="39" customFormat="1" ht="12.75" customHeight="1">
      <c r="A25" s="40" t="s">
        <v>17</v>
      </c>
      <c r="B25" s="49" t="s">
        <v>13</v>
      </c>
      <c r="C25" s="49" t="s">
        <v>13</v>
      </c>
      <c r="D25" s="49" t="s">
        <v>7</v>
      </c>
      <c r="E25" s="49" t="s">
        <v>18</v>
      </c>
      <c r="F25" s="49" t="s">
        <v>18</v>
      </c>
      <c r="G25" s="50" t="s">
        <v>7</v>
      </c>
      <c r="H25" s="50" t="s">
        <v>8</v>
      </c>
    </row>
    <row r="26" spans="1:8" s="39" customFormat="1" ht="12.75" customHeight="1">
      <c r="A26" s="40"/>
      <c r="B26" s="51" t="s">
        <v>19</v>
      </c>
      <c r="C26" s="51" t="s">
        <v>20</v>
      </c>
      <c r="D26" s="51" t="s">
        <v>13</v>
      </c>
      <c r="E26" s="51" t="s">
        <v>21</v>
      </c>
      <c r="F26" s="51" t="s">
        <v>22</v>
      </c>
      <c r="G26" s="52" t="s">
        <v>18</v>
      </c>
      <c r="H26" s="52" t="s">
        <v>7</v>
      </c>
    </row>
    <row r="27" spans="2:8" ht="9.75" customHeight="1">
      <c r="B27" s="3"/>
      <c r="C27" s="3"/>
      <c r="D27" s="3"/>
      <c r="E27" s="3"/>
      <c r="F27" s="3"/>
      <c r="G27" s="3"/>
      <c r="H27" s="8"/>
    </row>
    <row r="28" spans="1:8" s="56" customFormat="1" ht="12.75" customHeight="1">
      <c r="A28" s="89" t="s">
        <v>45</v>
      </c>
      <c r="B28" s="83">
        <f>SUM(WS2!B6,SH2!B16,SS2!B6,SOC2!B16,'RN SLS2'!B16,PY2!B26,PSC2!B16,PHL2!B16,MUE2!B16,MU2!B16,LN2!B6,JE2!B6,'HY2'!B26,'GN2'!B16,'GK2'!B7,'FH2'!B16,FLT2!B16,'EH Summary'!B6,'ED2'!B16,'CM2'!B16,'AHS2(PY)'!B6,'AHS2(SOC)'!B6,ART2!B16)</f>
        <v>29802.5</v>
      </c>
      <c r="C28" s="83">
        <f>SUM(WS2!C6,SH2!C16,SS2!C6,SOC2!C16,'RN SLS2'!C16,PY2!C26,PSC2!C16,PHL2!C16,MUE2!C16,MU2!C16,LN2!C6,JE2!C6,'HY2'!C26,'GN2'!C16,'GK2'!C7,'FH2'!C16,FLT2!C16,'EH Summary'!C6,'ED2'!C16,'CM2'!C16,'AHS2(PY)'!C6,'AHS2(SOC)'!C6,ART2!C16)</f>
        <v>9804</v>
      </c>
      <c r="D28" s="83">
        <f>SUM(WS2!D6,SH2!D16,SS2!D6,SOC2!D16,'RN SLS2'!D16,PY2!D26,PSC2!D16,PHL2!D16,MUE2!D16,MU2!D16,LN2!D6,JE2!D6,'HY2'!D26,'GN2'!D16,'GK2'!D7,'FH2'!D16,FLT2!D16,'EH Summary'!D6,'ED2'!D16,'CM2'!D16,'AHS2(PY)'!D6,'AHS2(SOC)'!D6,ART2!D16)</f>
        <v>39606.5</v>
      </c>
      <c r="E28" s="83">
        <f>SUM(WS2!E6,SH2!E16,SS2!E6,SOC2!E16,'RN SLS2'!E16,PY2!E26,PSC2!E16,PHL2!E16,MUE2!E16,MU2!E16,LN2!E6,JE2!E6,'HY2'!E26,'GN2'!E16,'GK2'!E7,'FH2'!E16,FLT2!E16,'EH Summary'!E6,'ED2'!E16,'CM2'!E16,'AHS2(PY)'!E6,'AHS2(SOC)'!E6,ART2!E16)</f>
        <v>1800</v>
      </c>
      <c r="F28" s="83">
        <f>SUM(WS2!F6,SH2!F16,SS2!F6,SOC2!F16,'RN SLS2'!F16,PY2!F26,PSC2!F16,PHL2!F16,MUE2!F16,MU2!F16,LN2!F6,JE2!F6,'HY2'!F26,'GN2'!F16,'GK2'!F7,'FH2'!F16,FLT2!F16,'EH Summary'!F6,'ED2'!F16,'CM2'!F16,'AHS2(PY)'!F6,'AHS2(SOC)'!F6,ART2!F16)</f>
        <v>0</v>
      </c>
      <c r="G28" s="83">
        <f>SUM(WS2!G6,SH2!G16,SS2!G6,SOC2!G16,'RN SLS2'!G16,PY2!G26,PSC2!G16,PHL2!G16,MUE2!G16,MU2!G16,LN2!G6,JE2!G6,'HY2'!G26,'GN2'!G16,'GK2'!G7,'FH2'!G16,FLT2!G16,'EH Summary'!G6,'ED2'!G16,'CM2'!G16,'AHS2(PY)'!G6,'AHS2(SOC)'!G6,ART2!G16)</f>
        <v>1800</v>
      </c>
      <c r="H28" s="90">
        <f>SUM(WS2!H6,SH2!H16,SS2!H6,SOC2!H16,'RN SLS2'!H16,PY2!H26,PSC2!H16,PHL2!H16,MUE2!H16,MU2!H16,LN2!H6,JE2!H6,'HY2'!H26,'GN2'!H16,'GK2'!H7,'FH2'!H16,FLT2!H16,'EH Summary'!H6,'ED2'!H16,'CM2'!H16,'AHS2(PY)'!H6,'AHS2(SOC)'!H6,ART2!H16)</f>
        <v>41406.5</v>
      </c>
    </row>
    <row r="29" spans="1:8" s="56" customFormat="1" ht="12.75" customHeight="1">
      <c r="A29" s="99" t="s">
        <v>51</v>
      </c>
      <c r="B29" s="83">
        <f>SUM(WS2!B7,SH2!B17,SS2!B7,SOC2!B17,'RN SLS2'!B17,PY2!B27,PSC2!B17,PHL2!B17,MUE2!B17,MU2!B17,LN2!B7,JE2!B7,'HY2'!B27,'GN2'!B17,'GK2'!B8,'FH2'!B17,FLT2!B17,'EH Summary'!B7,'ED2'!B17,'CM2'!B17,'AHS2(PY)'!B7,'AHS2(SOC)'!B7,ART2!B17)</f>
        <v>29865.5</v>
      </c>
      <c r="C29" s="83">
        <f>SUM(WS2!C7,SH2!C17,SS2!C7,SOC2!C17,'RN SLS2'!C17,PY2!C27,PSC2!C17,PHL2!C17,MUE2!C17,MU2!C17,LN2!C7,JE2!C7,'HY2'!C27,'GN2'!C17,'GK2'!C8,'FH2'!C17,FLT2!C17,'EH Summary'!C7,'ED2'!C17,'CM2'!C17,'AHS2(PY)'!C7,'AHS2(SOC)'!C7,ART2!C17)</f>
        <v>11315.5</v>
      </c>
      <c r="D29" s="83">
        <f>SUM(WS2!D7,SH2!D17,SS2!D7,SOC2!D17,'RN SLS2'!D17,PY2!D27,PSC2!D17,PHL2!D17,MUE2!D17,MU2!D17,LN2!D7,JE2!D7,'HY2'!D27,'GN2'!D17,'GK2'!D8,'FH2'!D17,FLT2!D17,'EH Summary'!D7,'ED2'!D17,'CM2'!D17,'AHS2(PY)'!D7,'AHS2(SOC)'!D7,ART2!D17)</f>
        <v>41181</v>
      </c>
      <c r="E29" s="83">
        <f>SUM(WS2!E7,SH2!E17,SS2!E7,SOC2!E17,'RN SLS2'!E17,PY2!E27,PSC2!E17,PHL2!E17,MUE2!E17,MU2!E17,LN2!E7,JE2!E7,'HY2'!E27,'GN2'!E17,'GK2'!E8,'FH2'!E17,FLT2!E17,'EH Summary'!E7,'ED2'!E17,'CM2'!E17,'AHS2(PY)'!E7,'AHS2(SOC)'!E7,ART2!E17)</f>
        <v>1954</v>
      </c>
      <c r="F29" s="83">
        <f>SUM(WS2!F7,SH2!F17,SS2!F7,SOC2!F17,'RN SLS2'!F17,PY2!F27,PSC2!F17,PHL2!F17,MUE2!F17,MU2!F17,LN2!F7,JE2!F7,'HY2'!F27,'GN2'!F17,'GK2'!F8,'FH2'!F17,FLT2!F17,'EH Summary'!F7,'ED2'!F17,'CM2'!F17,'AHS2(PY)'!F7,'AHS2(SOC)'!F7,ART2!F17)</f>
        <v>0</v>
      </c>
      <c r="G29" s="83">
        <f>SUM(WS2!G7,SH2!G17,SS2!G7,SOC2!G17,'RN SLS2'!G17,PY2!G27,PSC2!G17,PHL2!G17,MUE2!G17,MU2!G17,LN2!G7,JE2!G7,'HY2'!G27,'GN2'!G17,'GK2'!G8,'FH2'!G17,FLT2!G17,'EH Summary'!G7,'ED2'!G17,'CM2'!G17,'AHS2(PY)'!G7,'AHS2(SOC)'!G7,ART2!G17)</f>
        <v>1954</v>
      </c>
      <c r="H29" s="90">
        <f>SUM(WS2!H7,SH2!H17,SS2!H7,SOC2!H17,'RN SLS2'!H17,PY2!H27,PSC2!H17,PHL2!H17,MUE2!H17,MU2!H17,LN2!H7,JE2!H7,'HY2'!H27,'GN2'!H17,'GK2'!H8,'FH2'!H17,FLT2!H17,'EH Summary'!H7,'ED2'!H17,'CM2'!H17,'AHS2(PY)'!H7,'AHS2(SOC)'!H7,ART2!H17)</f>
        <v>43135</v>
      </c>
    </row>
    <row r="30" spans="1:8" s="56" customFormat="1" ht="12.75" customHeight="1">
      <c r="A30" s="100" t="s">
        <v>52</v>
      </c>
      <c r="B30" s="83">
        <f>SUM(WS2!B8,SH2!B18,SS2!B8,SOC2!B18,'RN SLS2'!B18,PY2!B28,PSC2!B18,PHL2!B18,MUE2!B18,MU2!B18,LN2!B8,JE2!B8,'HY2'!B28,'GN2'!B18,'GK2'!B9,'FH2'!B18,FLT2!B18,ESL2!B8,EHT2!B8,EHL2!B8,'EH2'!B28,'ED2'!B18,'CM2'!B18,'AHS2(PY)'!B8,'AHS2(SOC)'!B8,ART2!B18,)</f>
        <v>30702.5</v>
      </c>
      <c r="C30" s="83">
        <f>SUM(WS2!C8,SH2!C18,SS2!C8,SOC2!C18,'RN SLS2'!C18,PY2!C28,PSC2!C18,PHL2!C18,MUE2!C18,MU2!C18,LN2!C8,JE2!C8,'HY2'!C28,'GN2'!C18,'GK2'!C9,'FH2'!C18,FLT2!C18,'EH Summary'!C8,'ED2'!C18,'CM2'!C18,'AHS2(PY)'!C8,'AHS2(SOC)'!C8,ART2!C18)</f>
        <v>12936</v>
      </c>
      <c r="D30" s="83">
        <f>SUM(WS2!D8,SH2!D18,SS2!D8,SOC2!D18,'RN SLS2'!D18,PY2!D28,PSC2!D18,PHL2!D18,MUE2!D18,MU2!D18,LN2!D8,JE2!D8,'HY2'!D28,'GN2'!D18,'GK2'!D9,'FH2'!D18,FLT2!D18,'EH Summary'!D8,'ED2'!D18,'CM2'!D18,'AHS2(PY)'!D8,'AHS2(SOC)'!D8,ART2!D18)</f>
        <v>43638.5</v>
      </c>
      <c r="E30" s="83">
        <f>SUM(WS2!E8,SH2!E18,SS2!E8,SOC2!E18,'RN SLS2'!E18,PY2!E28,PSC2!E18,PHL2!E18,MUE2!E18,MU2!E18,LN2!E8,JE2!E8,'HY2'!E28,'GN2'!E18,'GK2'!E9,'FH2'!E18,FLT2!E18,'EH Summary'!E8,'ED2'!E18,'CM2'!E18,'AHS2(PY)'!E8,'AHS2(SOC)'!E8,ART2!E18)</f>
        <v>2158</v>
      </c>
      <c r="F30" s="83">
        <f>SUM(WS2!F8,SH2!F18,SS2!F8,SOC2!F18,'RN SLS2'!F18,PY2!F28,PSC2!F18,PHL2!F18,MUE2!F18,MU2!F18,LN2!F8,JE2!F8,'HY2'!F28,'GN2'!F18,'GK2'!F9,'FH2'!F18,FLT2!F18,'EH Summary'!F8,'ED2'!F18,'CM2'!F18,'AHS2(PY)'!F8,'AHS2(SOC)'!F8,ART2!F18)</f>
        <v>0</v>
      </c>
      <c r="G30" s="83">
        <f>SUM(WS2!G8,SH2!G18,SS2!G8,SOC2!G18,'RN SLS2'!G18,PY2!G28,PSC2!G18,PHL2!G18,MUE2!G18,MU2!G18,LN2!G8,JE2!G8,'HY2'!G28,'GN2'!G18,'GK2'!G9,'FH2'!G18,FLT2!G18,'EH Summary'!G8,'ED2'!G18,'CM2'!G18,'AHS2(PY)'!G8,'AHS2(SOC)'!G8,ART2!G18)</f>
        <v>2158</v>
      </c>
      <c r="H30" s="90">
        <f>SUM(WS2!H8,SH2!H18,SS2!H8,SOC2!H18,'RN SLS2'!H18,PY2!H28,PSC2!H18,PHL2!H18,MUE2!H18,MU2!H18,LN2!H8,JE2!H8,'HY2'!H28,'GN2'!H18,'GK2'!H9,'FH2'!H18,FLT2!H18,'EH Summary'!H8,'ED2'!H18,'CM2'!H18,'AHS2(PY)'!H8,'AHS2(SOC)'!H8,ART2!H18)</f>
        <v>45796.5</v>
      </c>
    </row>
    <row r="31" spans="1:8" s="56" customFormat="1" ht="12.75" customHeight="1">
      <c r="A31" s="57" t="s">
        <v>59</v>
      </c>
      <c r="B31" s="83">
        <f>SUM(WS2!B9,SH2!B19,SS2!B9,SOC2!B19,'RN SLS2'!B19,PY2!B29,PSC2!B19,PHL2!B19,MUE2!B19,MU2!B19,LN2!B9,JE2!B9,'HY2'!B29,'GN2'!B19,'GK2'!B10,'FH2'!B19,FLT2!B19,ESL2!B9,EHT2!B9,EHL2!B9,'EH2'!B29,'ED2'!B19,'CM2'!B19,'AHS2(PY)'!B9,'AHS2(SOC)'!B9,ART2!B19,)</f>
        <v>33634.5</v>
      </c>
      <c r="C31" s="83">
        <f>SUM(WS2!C9,SH2!C19,SS2!C9,SOC2!C19,'RN SLS2'!C19,PY2!C29,PSC2!C19,PHL2!C19,MUE2!C19,MU2!C19,LN2!C9,JE2!C9,'HY2'!C29,'GN2'!C19,'GK2'!C10,'FH2'!C19,FLT2!C19,ESL2!C9,EHT2!C9,EHL2!C9,'EH2'!C29,'ED2'!C19,'CM2'!C19,'AHS2(PY)'!C9,'AHS2(SOC)'!C9,ART2!C19,)</f>
        <v>13397</v>
      </c>
      <c r="D31" s="83">
        <f>SUM(WS2!D9,SH2!D19,SS2!D9,SOC2!D19,'RN SLS2'!D19,PY2!D29,PSC2!D19,PHL2!D19,MUE2!D19,MU2!D19,LN2!D9,JE2!D9,'HY2'!D29,'GN2'!D19,'GK2'!D10,'FH2'!D19,FLT2!D19,'EH Summary'!D9,'ED2'!D19,'CM2'!D19,'AHS2(PY)'!D9,'AHS2(SOC)'!D9,ART2!D19)</f>
        <v>47031.5</v>
      </c>
      <c r="E31" s="83">
        <f>SUM(WS2!E9,SH2!E19,SS2!E9,SOC2!E19,'RN SLS2'!E19,PY2!E29,PSC2!E19,PHL2!E19,MUE2!E19,MU2!E19,LN2!E9,JE2!E9,'HY2'!E29,'GN2'!E19,'GK2'!E10,'FH2'!E19,FLT2!E19,'EH Summary'!E9,'ED2'!E19,'CM2'!E19,'AHS2(PY)'!E9,'AHS2(SOC)'!E9,ART2!E19)</f>
        <v>2232</v>
      </c>
      <c r="F31" s="83">
        <f>SUM(WS2!F9,SH2!F19,SS2!F9,SOC2!F19,'RN SLS2'!F19,PY2!F29,PSC2!F19,PHL2!F19,MUE2!F19,MU2!F19,LN2!F9,JE2!F9,'HY2'!F29,'GN2'!F19,'GK2'!F10,'FH2'!F19,FLT2!F19,'EH Summary'!F9,'ED2'!F19,'CM2'!F19,'AHS2(PY)'!F9,'AHS2(SOC)'!F9,ART2!F19)</f>
        <v>0</v>
      </c>
      <c r="G31" s="83">
        <f>SUM(WS2!G9,SH2!G19,SS2!G9,SOC2!G19,'RN SLS2'!G19,PY2!G29,PSC2!G19,PHL2!G19,MUE2!G19,MU2!G19,LN2!G9,JE2!G9,'HY2'!G29,'GN2'!G19,'GK2'!G10,'FH2'!G19,FLT2!G19,'EH Summary'!G9,'ED2'!G19,'CM2'!G19,'AHS2(PY)'!G9,'AHS2(SOC)'!G9,ART2!G19)</f>
        <v>2232</v>
      </c>
      <c r="H31" s="90">
        <f>SUM(WS2!H9,SH2!H19,SS2!H9,SOC2!H19,'RN SLS2'!H19,PY2!H29,PSC2!H19,PHL2!H19,MUE2!H19,MU2!H19,LN2!H9,JE2!H9,'HY2'!H29,'GN2'!H19,'GK2'!H10,'FH2'!H19,FLT2!H19,'EH Summary'!H9,'ED2'!H19,'CM2'!H19,'AHS2(PY)'!H9,'AHS2(SOC)'!H9,ART2!H19)</f>
        <v>49263.5</v>
      </c>
    </row>
    <row r="32" spans="1:8" s="56" customFormat="1" ht="12.75" customHeight="1">
      <c r="A32" s="57" t="s">
        <v>76</v>
      </c>
      <c r="B32" s="83">
        <f>SUM(WS2!B10,SH2!B20,SS2!B10,SOC2!B20,'RN SLS2'!B20,PY2!B30,PSC2!B20,PHL2!B20,MUE2!B20,MU2!B20,LN2!B10,JE2!B10,'HY2'!B30,'GN2'!B20,'GK2'!B11,'FH2'!B20,FLT2!B20,ESL2!B10,EHT2!B10,EHL2!B10,'EH2'!B30,'ED2'!B20,'CM2'!B20,'AHS2(PY)'!B10,'AHS2(SOC)'!B10,ART2!B20,)</f>
        <v>34748.5</v>
      </c>
      <c r="C32" s="83">
        <f>SUM(WS2!C10,SH2!C20,SS2!C10,SOC2!C20,'RN SLS2'!C20,PY2!C30,PSC2!C20,PHL2!C20,MUE2!C20,MU2!C20,LN2!C10,JE2!C10,'HY2'!C30,'GN2'!C20,'GK2'!C11,'FH2'!C20,FLT2!C20,ESL2!C10,EHT2!C10,EHL2!C10,'EH2'!C30,'ED2'!C20,'CM2'!C20,'AHS2(PY)'!C10,'AHS2(SOC)'!C10,ART2!C20,)</f>
        <v>13598</v>
      </c>
      <c r="D32" s="83">
        <f>SUM(WS2!D10,SH2!D20,SS2!D10,SOC2!D20,'RN SLS2'!D20,PY2!D30,PSC2!D20,PHL2!D20,MUE2!D20,MU2!D20,LN2!D10,JE2!D10,'HY2'!D30,'GN2'!D20,'GK2'!D11,'FH2'!D20,FLT2!D20,'EH Summary'!D10,'ED2'!D20,'CM2'!D20,'AHS2(PY)'!D10,'AHS2(SOC)'!D10,ART2!D20)</f>
        <v>48346.5</v>
      </c>
      <c r="E32" s="83">
        <f>SUM(WS2!E10,SH2!E20,SS2!E10,SOC2!E20,'RN SLS2'!E20,PY2!E30,PSC2!E20,PHL2!E20,MUE2!E20,MU2!E20,LN2!E10,JE2!E10,'HY2'!E30,'GN2'!E20,'GK2'!E11,'FH2'!E20,FLT2!E20,ESL2!E10,EHT2!E10,EHL2!E10,'EH2'!E30,'ED2'!E20,'CM2'!E20,'AHS2(PY)'!E10,'AHS2(SOC)'!E10,ART2!E20,)</f>
        <v>2256</v>
      </c>
      <c r="F32" s="83">
        <f>SUM(WS2!F10,SH2!F20,SS2!F10,SOC2!F20,'RN SLS2'!F20,PY2!F30,PSC2!F20,PHL2!F20,MUE2!F20,MU2!F20,LN2!F10,JE2!F10,'HY2'!F30,'GN2'!F20,'GK2'!F11,'FH2'!F20,FLT2!F20,'EH Summary'!F10,'ED2'!F20,'CM2'!F20,'AHS2(PY)'!F10,'AHS2(SOC)'!F10,ART2!F20)</f>
        <v>0</v>
      </c>
      <c r="G32" s="83">
        <f>SUM(WS2!G10,SH2!G20,SS2!G10,SOC2!G20,'RN SLS2'!G20,PY2!G30,PSC2!G20,PHL2!G20,MUE2!G20,MU2!G20,LN2!G10,JE2!G10,'HY2'!G30,'GN2'!G20,'GK2'!G11,'FH2'!G20,FLT2!G20,'EH Summary'!G10,'ED2'!G20,'CM2'!G20,'AHS2(PY)'!G10,'AHS2(SOC)'!G10,ART2!G20)</f>
        <v>2256</v>
      </c>
      <c r="H32" s="90">
        <f>SUM(WS2!H10,SH2!H20,SS2!H10,SOC2!H20,'RN SLS2'!H20,PY2!H30,PSC2!H20,PHL2!H20,MUE2!H20,MU2!H20,LN2!H10,JE2!H10,'HY2'!H30,'GN2'!H20,'GK2'!H11,'FH2'!H20,FLT2!H20,'EH Summary'!H10,'ED2'!H20,'CM2'!H20,'AHS2(PY)'!H10,'AHS2(SOC)'!H10,ART2!H20)</f>
        <v>50602.5</v>
      </c>
    </row>
    <row r="33" spans="1:8" ht="9.75" customHeight="1">
      <c r="A33" s="37"/>
      <c r="B33" s="9"/>
      <c r="C33" s="9"/>
      <c r="D33" s="9"/>
      <c r="E33" s="9"/>
      <c r="F33" s="9"/>
      <c r="G33" s="9"/>
      <c r="H33" s="11"/>
    </row>
    <row r="34" ht="9.75" customHeight="1"/>
    <row r="35" spans="1:8" s="39" customFormat="1" ht="12.75" customHeight="1">
      <c r="A35" s="40" t="s">
        <v>23</v>
      </c>
      <c r="B35" s="49" t="s">
        <v>13</v>
      </c>
      <c r="C35" s="49" t="s">
        <v>13</v>
      </c>
      <c r="D35" s="49" t="s">
        <v>7</v>
      </c>
      <c r="E35" s="49" t="s">
        <v>18</v>
      </c>
      <c r="F35" s="49" t="s">
        <v>24</v>
      </c>
      <c r="G35" s="49" t="s">
        <v>25</v>
      </c>
      <c r="H35" s="50" t="s">
        <v>8</v>
      </c>
    </row>
    <row r="36" spans="2:8" s="39" customFormat="1" ht="12.75" customHeight="1">
      <c r="B36" s="51" t="s">
        <v>19</v>
      </c>
      <c r="C36" s="51" t="s">
        <v>20</v>
      </c>
      <c r="D36" s="51" t="s">
        <v>13</v>
      </c>
      <c r="E36" s="51" t="s">
        <v>21</v>
      </c>
      <c r="F36" s="51" t="s">
        <v>22</v>
      </c>
      <c r="G36" s="51" t="s">
        <v>18</v>
      </c>
      <c r="H36" s="52" t="s">
        <v>7</v>
      </c>
    </row>
    <row r="37" spans="2:8" ht="9.75" customHeight="1">
      <c r="B37" s="12"/>
      <c r="C37" s="12"/>
      <c r="D37" s="12"/>
      <c r="E37" s="12"/>
      <c r="F37" s="12"/>
      <c r="G37" s="12"/>
      <c r="H37" s="5"/>
    </row>
    <row r="38" spans="1:8" s="56" customFormat="1" ht="12.75" customHeight="1">
      <c r="A38" s="57" t="s">
        <v>45</v>
      </c>
      <c r="B38" s="61">
        <f>SUM(WS2!B16,SH2!B26,SS2!B16,SOC2!B26,'RN SLS2'!B26,PY2!B36,PSC2!B26,PHL2!B26,MUE2!B26,MU2!B26,LN2!B16,JE2!B16,'HY2'!B36,'GN2'!B26,'GK2'!B17,'FH2'!B26,FLT2!B26,'EH Summary'!B16,'ED2'!B26,'CM2'!B26,'AHS2(PY)'!B16,'AHS2(SOC)'!B16,ART2!B26)</f>
        <v>29387.509999999995</v>
      </c>
      <c r="C38" s="61">
        <f>SUM(WS2!C16,SH2!C26,SS2!C16,SOC2!C26,'RN SLS2'!C26,PY2!C36,PSC2!C26,PHL2!C26,MUE2!C26,MU2!C26,LN2!C16,JE2!C16,'HY2'!C36,'GN2'!C26,'GK2'!C17,'FH2'!C26,FLT2!C26,'EH Summary'!C16,'ED2'!C26,'CM2'!C26,'AHS2(PY)'!C16,'AHS2(SOC)'!C16,ART2!C26)</f>
        <v>12745.3</v>
      </c>
      <c r="D38" s="61">
        <f>SUM(WS2!D16,SH2!D26,SS2!D16,SOC2!D26,'RN SLS2'!D26,PY2!D36,PSC2!D26,PHL2!D26,MUE2!D26,MU2!D26,LN2!D16,JE2!D16,'HY2'!D36,'GN2'!D26,'GK2'!D17,'FH2'!D26,FLT2!D26,'EH Summary'!D16,'ED2'!D26,'CM2'!D26,'AHS2(PY)'!D16,'AHS2(SOC)'!D16,ART2!D26)</f>
        <v>42132.81</v>
      </c>
      <c r="E38" s="61">
        <f>SUM(WS2!E16,SH2!E26,SS2!E16,SOC2!E26,'RN SLS2'!E26,PY2!E36,PSC2!E26,PHL2!E26,MUE2!E26,MU2!E26,LN2!E16,JE2!E16,'HY2'!E36,'GN2'!E26,'GK2'!E17,'FH2'!E26,FLT2!E26,'EH Summary'!E16,'ED2'!E26,'CM2'!E26,'AHS2(PY)'!E16,'AHS2(SOC)'!E16,ART2!E26)</f>
        <v>4757.48</v>
      </c>
      <c r="F38" s="61">
        <f>SUM(WS2!F16,SH2!F26,SS2!F16,SOC2!F26,'RN SLS2'!F26,PY2!F36,PSC2!F26,PHL2!F26,MUE2!F26,MU2!F26,LN2!F16,JE2!F16,'HY2'!F36,'GN2'!F26,'GK2'!F17,'FH2'!F26,FLT2!F26,'EH Summary'!F16,'ED2'!F26,'CM2'!F26,'AHS2(PY)'!F16,'AHS2(SOC)'!F16,ART2!F26)</f>
        <v>0</v>
      </c>
      <c r="G38" s="61">
        <f>SUM(WS2!G16,SH2!G26,SS2!G16,SOC2!G26,'RN SLS2'!G26,PY2!G36,PSC2!G26,PHL2!G26,MUE2!G26,MU2!G26,LN2!G16,JE2!G16,'HY2'!G36,'GN2'!G26,'GK2'!G17,'FH2'!G26,FLT2!G26,'EH Summary'!G16,'ED2'!G26,'CM2'!G26,'AHS2(PY)'!G16,'AHS2(SOC)'!G16,ART2!G26)</f>
        <v>4757.48</v>
      </c>
      <c r="H38" s="62">
        <f>SUM(WS2!H16,SH2!H26,SS2!H16,SOC2!H26,'RN SLS2'!H26,PY2!H36,PSC2!H26,PHL2!H26,MUE2!H26,MU2!H26,LN2!H16,JE2!H16,'HY2'!H36,'GN2'!H26,'GK2'!H17,'FH2'!H26,FLT2!H26,'EH Summary'!H16,'ED2'!H26,'CM2'!H26,'AHS2(PY)'!H16,'AHS2(SOC)'!H16,ART2!H26)</f>
        <v>46890.29</v>
      </c>
    </row>
    <row r="39" spans="1:8" s="56" customFormat="1" ht="12.75" customHeight="1">
      <c r="A39" s="100" t="s">
        <v>51</v>
      </c>
      <c r="B39" s="61">
        <f>SUM(WS2!B17,SH2!B27,SS2!B17,SOC2!B27,'RN SLS2'!B27,PY2!B37,PSC2!B27,PHL2!B27,MUE2!B27,MU2!B27,LN2!B17,JE2!B17,'HY2'!B37,'GN2'!B27,'GK2'!B18,'FH2'!B27,FLT2!B27,'EH Summary'!B17,'ED2'!B27,'CM2'!B27,'AHS2(PY)'!B17,'AHS2(SOC)'!B17,ART2!B27)</f>
        <v>29175.86</v>
      </c>
      <c r="C39" s="61">
        <f>SUM(WS2!C17,SH2!C27,SS2!C17,SOC2!C27,'RN SLS2'!C27,PY2!C37,PSC2!C27,PHL2!C27,MUE2!C27,MU2!C27,LN2!C17,JE2!C17,'HY2'!C37,'GN2'!C27,'GK2'!C18,'FH2'!C27,FLT2!C27,'EH Summary'!C17,'ED2'!C27,'CM2'!C27,'AHS2(PY)'!C17,'AHS2(SOC)'!C17,ART2!C27)</f>
        <v>14919.099999999997</v>
      </c>
      <c r="D39" s="61">
        <f>SUM(WS2!D17,SH2!D27,SS2!D17,SOC2!D27,'RN SLS2'!D27,PY2!D37,PSC2!D27,PHL2!D27,MUE2!D27,MU2!D27,LN2!D17,JE2!D17,'HY2'!D37,'GN2'!D27,'GK2'!D18,'FH2'!D27,FLT2!D27,'EH Summary'!D17,'ED2'!D27,'CM2'!D27,'AHS2(PY)'!D17,'AHS2(SOC)'!D17,ART2!D27)</f>
        <v>44094.96</v>
      </c>
      <c r="E39" s="61">
        <f>SUM(WS2!E17,SH2!E27,SS2!E17,SOC2!E27,'RN SLS2'!E27,PY2!E37,PSC2!E27,PHL2!E27,MUE2!E27,MU2!E27,LN2!E17,JE2!E17,'HY2'!E37,'GN2'!E27,'GK2'!E18,'FH2'!E27,FLT2!E27,'EH Summary'!E17,'ED2'!E27,'CM2'!E27,'AHS2(PY)'!E17,'AHS2(SOC)'!E17,ART2!E27)</f>
        <v>5141.78</v>
      </c>
      <c r="F39" s="61">
        <f>SH2!F26+SOC2!F26+'RN SLS2'!F26+PY2!F36+PSC2!F26+PHL2!F27+MUE2!F26+MU2!F26+LN2!F16+JE2!F16+'HY2'!F36+'GN2'!F26+'FH2'!F26+ESL2!F16+EHT2!F16+EHL2!F16+'EH2'!F36+'ED2'!F26+'CM2'!F26+ART2!F26+'AHS2(SOC)'!F16+FLT2!F26+SS2!F16+WS2!F16+'AHS2(PY)'!F16+'GK2'!F17</f>
        <v>0</v>
      </c>
      <c r="G39" s="61">
        <f>SUM(WS2!G17,SH2!G27,SS2!G17,SOC2!G27,'RN SLS2'!G27,PY2!G37,PSC2!G27,PHL2!G27,MUE2!G27,MU2!G27,LN2!G17,JE2!G17,'HY2'!G37,'GN2'!G27,'GK2'!G18,'FH2'!G27,FLT2!G27,'EH Summary'!G17,'ED2'!G27,'CM2'!G27,'AHS2(PY)'!G17,'AHS2(SOC)'!G17,ART2!G27)</f>
        <v>5141.78</v>
      </c>
      <c r="H39" s="62">
        <f>SUM(WS2!H17,SH2!H27,SS2!H17,SOC2!H27,'RN SLS2'!H27,PY2!H37,PSC2!H27,PHL2!H27,MUE2!H27,MU2!H27,LN2!H17,JE2!H17,'HY2'!H37,'GN2'!H27,'GK2'!H18,'FH2'!H27,FLT2!H27,'EH Summary'!H17,'ED2'!H27,'CM2'!H27,'AHS2(PY)'!H17,'AHS2(SOC)'!H17,ART2!H27)</f>
        <v>49236.740000000005</v>
      </c>
    </row>
    <row r="40" spans="1:8" s="56" customFormat="1" ht="12.75" customHeight="1">
      <c r="A40" s="100" t="s">
        <v>52</v>
      </c>
      <c r="B40" s="61">
        <f>SUM(WS2!B18,SH2!B28,SS2!B18,SOC2!B28,'RN SLS2'!B28,PY2!B38,PSC2!B28,PHL2!B28,MUE2!B28,MU2!B28,LN2!B18,JE2!B18,'HY2'!B38,'GN2'!B28,'GK2'!B19,'FH2'!B28,FLT2!B28,'EH Summary'!B18,'ED2'!B28,'CM2'!B28,'AHS2(PY)'!B18,'AHS2(SOC)'!B18,ART2!B28)</f>
        <v>30554.69</v>
      </c>
      <c r="C40" s="61">
        <f>SUM(WS2!C18,SH2!C28,SS2!C18,SOC2!C28,'RN SLS2'!C28,PY2!C38,PSC2!C28,PHL2!C28,MUE2!C28,MU2!C28,LN2!C18,JE2!C18,'HY2'!C38,'GN2'!C28,'GK2'!C19,'FH2'!C28,FLT2!C28,'EH Summary'!C18,'ED2'!C28,'CM2'!C28,'AHS2(PY)'!C18,'AHS2(SOC)'!C18,ART2!C28)</f>
        <v>17013.4</v>
      </c>
      <c r="D40" s="61">
        <f>SUM(WS2!D18,SH2!D28,SS2!D18,SOC2!D28,'RN SLS2'!D28,PY2!D38,PSC2!D28,PHL2!D28,MUE2!D28,MU2!D28,LN2!D18,JE2!D18,'HY2'!D38,'GN2'!D28,'GK2'!D19,'FH2'!D28,FLT2!D28,'EH Summary'!D18,'ED2'!D28,'CM2'!D28,'AHS2(PY)'!D18,'AHS2(SOC)'!D18,ART2!D28)</f>
        <v>47568.090000000004</v>
      </c>
      <c r="E40" s="61">
        <f>SUM(WS2!E18,SH2!E28,SS2!E18,SOC2!E28,'RN SLS2'!E28,PY2!E38,PSC2!E28,PHL2!E28,MUE2!E28,MU2!E28,LN2!E18,JE2!E18,'HY2'!E38,'GN2'!E28,'GK2'!E19,'FH2'!E28,FLT2!E28,'EH Summary'!E18,'ED2'!E28,'CM2'!E28,'AHS2(PY)'!E18,'AHS2(SOC)'!E18,ART2!E28)</f>
        <v>5630.76</v>
      </c>
      <c r="F40" s="61">
        <f>SUM(WS2!F18,SH2!F28,SS2!F18,SOC2!F28,'RN SLS2'!F28,PY2!F38,PSC2!F28,PHL2!F28,MUE2!F28,MU2!F28,LN2!F18,JE2!F18,'HY2'!F38,'GN2'!F28,'GK2'!F19,'FH2'!F28,FLT2!F28,'EH Summary'!F18,'ED2'!F28,'CM2'!F28,'AHS2(PY)'!F18,'AHS2(SOC)'!F18,ART2!F28,)</f>
        <v>0</v>
      </c>
      <c r="G40" s="61">
        <f>SUM(WS2!G18,SH2!G28,SS2!G18,SOC2!G28,'RN SLS2'!G28,PY2!G38,PSC2!G28,PHL2!G28,MUE2!G28,MU2!G28,LN2!G18,JE2!G18,'HY2'!G38,'GN2'!G28,'GK2'!G19,'FH2'!G28,FLT2!G28,'EH Summary'!G18,'ED2'!G28,'CM2'!G28,'AHS2(PY)'!G18,'AHS2(SOC)'!G18,ART2!G28)</f>
        <v>5630.76</v>
      </c>
      <c r="H40" s="62">
        <f>SUM(WS2!H18,SH2!H28,SS2!H18,SOC2!H28,'RN SLS2'!H28,PY2!H38,PSC2!H28,PHL2!H28,MUE2!H28,MU2!H28,LN2!H18,JE2!H18,'HY2'!H38,'GN2'!H28,'GK2'!H19,'FH2'!H28,FLT2!H28,'EH Summary'!H18,'ED2'!H28,'CM2'!H28,'AHS2(PY)'!H18,'AHS2(SOC)'!H18,ART2!H28)</f>
        <v>53198.85</v>
      </c>
    </row>
    <row r="41" spans="1:8" s="56" customFormat="1" ht="12.75" customHeight="1">
      <c r="A41" s="57" t="s">
        <v>59</v>
      </c>
      <c r="B41" s="61">
        <f>SUM(WS2!B19,SH2!B29,SS2!B19,SOC2!B29,'RN SLS2'!B29,PY2!B39,PSC2!B29,PHL2!B29,MUE2!B29,MU2!B29,LN2!B19,JE2!B19,'HY2'!B39,'GN2'!B29,'GK2'!B20,'FH2'!B29,FLT2!B29,'EH Summary'!B19,'ED2'!B29,'CM2'!B29,'AHS2(PY)'!B19,'AHS2(SOC)'!B19,ART2!B29,)</f>
        <v>32953.200000000004</v>
      </c>
      <c r="C41" s="61">
        <f>SUM(WS2!C19,SH2!C29,SS2!C19,SOC2!C29,'RN SLS2'!C29,PY2!C39,PSC2!C29,PHL2!C29,MUE2!C29,MU2!C29,LN2!C19,JE2!C19,'HY2'!C39,'GN2'!C29,'GK2'!C20,'FH2'!C29,FLT2!C29,'EH Summary'!C19,'ED2'!C29,'CM2'!C29,'AHS2(PY)'!C19,'AHS2(SOC)'!C19,ART2!C29)</f>
        <v>17683.6</v>
      </c>
      <c r="D41" s="61">
        <f>SUM(WS2!D19,SH2!D29,SS2!D19,SOC2!D29,'RN SLS2'!D29,PY2!D39,PSC2!D29,PHL2!D29,MUE2!D29,MU2!D29,LN2!D19,JE2!D19,'HY2'!D39,'GN2'!D29,'GK2'!D20,'FH2'!D29,FLT2!D29,'EH Summary'!D19,'ED2'!D29,'CM2'!D29,'AHS2(PY)'!D19,'AHS2(SOC)'!D19,ART2!D29)</f>
        <v>50636.79999999999</v>
      </c>
      <c r="E41" s="61">
        <f>SUM(WS2!E19,SH2!E29,SS2!E19,SOC2!E29,'RN SLS2'!E29,PY2!E39,PSC2!E29,PHL2!E29,MUE2!E29,MU2!E29,LN2!E19,JE2!E19,'HY2'!E39,'GN2'!E29,'GK2'!E20,'FH2'!E29,FLT2!E29,'EH Summary'!E19,'ED2'!E29,'CM2'!E29,'AHS2(PY)'!E19,'AHS2(SOC)'!E19,ART2!E29)</f>
        <v>5923.509999999999</v>
      </c>
      <c r="F41" s="61">
        <f>SUM(WS2!F19,SH2!F29,SS2!F19,SOC2!F29,'RN SLS2'!F29,PY2!F39,PSC2!F29,PHL2!F29,MUE2!F29,MU2!F29,LN2!F19,JE2!F19,'HY2'!F39,'GN2'!F29,'GK2'!F20,'FH2'!F29,FLT2!F29,'EH Summary'!F19,'ED2'!F29,'CM2'!F29,'AHS2(PY)'!F19,'AHS2(SOC)'!F19,ART2!F29,)</f>
        <v>0</v>
      </c>
      <c r="G41" s="61">
        <f>SUM(WS2!G19,SH2!G29,SS2!G19,SOC2!G29,'RN SLS2'!G29,PY2!G39,PSC2!G29,PHL2!G29,MUE2!G29,MU2!G29,LN2!G19,JE2!G19,'HY2'!G39,'GN2'!G29,'GK2'!G20,'FH2'!G29,FLT2!G29,'EH Summary'!G19,'ED2'!G29,'CM2'!G29,'AHS2(PY)'!G19,'AHS2(SOC)'!G19,ART2!G29)</f>
        <v>5923.509999999999</v>
      </c>
      <c r="H41" s="62">
        <f>SUM(WS2!H19,SH2!H29,SS2!H19,SOC2!H29,'RN SLS2'!H29,PY2!H39,PSC2!H29,PHL2!H29,MUE2!H29,MU2!H29,LN2!H19,JE2!H19,'HY2'!H39,'GN2'!H29,'GK2'!H20,'FH2'!H29,FLT2!H29,'EH Summary'!H19,'ED2'!H29,'CM2'!H29,'AHS2(PY)'!H19,'AHS2(SOC)'!H19,ART2!H29)</f>
        <v>56560.31</v>
      </c>
    </row>
    <row r="42" spans="1:8" s="56" customFormat="1" ht="12.75" customHeight="1">
      <c r="A42" s="57" t="s">
        <v>76</v>
      </c>
      <c r="B42" s="61">
        <f>SUM(WS2!B20,SH2!B30,SS2!B20,SOC2!B30,'RN SLS2'!B30,PY2!B40,PSC2!B30,PHL2!B30,MUE2!B30,MU2!B30,LN2!B20,JE2!B20,'HY2'!B40,'GN2'!B30,'GK2'!B21,'FH2'!B30,FLT2!B30,'EH Summary'!B20,'ED2'!B30,'CM2'!B30,'AHS2(PY)'!B20,'AHS2(SOC)'!B20,ART2!B30,)</f>
        <v>34017.22</v>
      </c>
      <c r="C42" s="61">
        <f>SUM(WS2!C20,SH2!C30,SS2!C20,SOC2!C30,'RN SLS2'!C30,PY2!C40,PSC2!C30,PHL2!C30,MUE2!C30,MU2!C30,LN2!C20,JE2!C20,'HY2'!C40,'GN2'!C30,'GK2'!C21,'FH2'!C30,FLT2!C30,'EH Summary'!C20,'ED2'!C30,'CM2'!C30,'AHS2(PY)'!C20,'AHS2(SOC)'!C20,ART2!C30)</f>
        <v>17878.8</v>
      </c>
      <c r="D42" s="61">
        <f>SUM(WS2!D20,SH2!D30,SS2!D20,SOC2!D30,'RN SLS2'!D30,PY2!D40,PSC2!D30,PHL2!D30,MUE2!D30,MU2!D30,LN2!D20,JE2!D20,'HY2'!D40,'GN2'!D30,'GK2'!D21,'FH2'!D30,FLT2!D30,'EH Summary'!D20,'ED2'!D30,'CM2'!D30,'AHS2(PY)'!D20,'AHS2(SOC)'!D20,ART2!D30)</f>
        <v>51896.02</v>
      </c>
      <c r="E42" s="61">
        <f>SUM(WS2!E20,SH2!E30,SS2!E20,SOC2!E30,'RN SLS2'!E30,PY2!E40,PSC2!E30,PHL2!E30,MUE2!E30,MU2!E30,LN2!E20,JE2!E20,'HY2'!E40,'GN2'!E30,'GK2'!E21,'FH2'!E30,FLT2!E30,'EH Summary'!E20,'ED2'!E30,'CM2'!E30,'AHS2(PY)'!E20,'AHS2(SOC)'!E20,ART2!E30)</f>
        <v>6000.639999999999</v>
      </c>
      <c r="F42" s="61">
        <f>SUM(WS2!F20,SH2!F30,SS2!F20,SOC2!F30,'RN SLS2'!F30,PY2!F40,PSC2!F30,PHL2!F30,MUE2!F30,MU2!F30,LN2!F20,JE2!F20,'HY2'!F40,'GN2'!F30,'GK2'!F21,'FH2'!F30,FLT2!F30,'EH Summary'!F20,'ED2'!F30,'CM2'!F30,'AHS2(PY)'!F20,'AHS2(SOC)'!F20,ART2!F30,)</f>
        <v>0</v>
      </c>
      <c r="G42" s="61">
        <f>SUM(WS2!G20,SH2!G30,SS2!G20,SOC2!G30,'RN SLS2'!G30,PY2!G40,PSC2!G30,PHL2!G30,MUE2!G30,MU2!G30,LN2!G20,JE2!G20,'HY2'!G40,'GN2'!G30,'GK2'!G21,'FH2'!G30,FLT2!G30,'EH Summary'!G20,'ED2'!G30,'CM2'!G30,'AHS2(PY)'!G20,'AHS2(SOC)'!G20,ART2!G30)</f>
        <v>6000.639999999999</v>
      </c>
      <c r="H42" s="62">
        <f>SUM(WS2!H20,SH2!H30,SS2!H20,SOC2!H30,'RN SLS2'!H30,PY2!H40,PSC2!H30,PHL2!H30,MUE2!H30,MU2!H30,LN2!H20,JE2!H20,'HY2'!H40,'GN2'!H30,'GK2'!H21,'FH2'!H30,FLT2!H30,'EH Summary'!H20,'ED2'!H30,'CM2'!H30,'AHS2(PY)'!H20,'AHS2(SOC)'!H20,ART2!H30)</f>
        <v>57896.66</v>
      </c>
    </row>
    <row r="43" spans="1:8" ht="9.75" customHeight="1">
      <c r="A43" s="37"/>
      <c r="B43" s="9"/>
      <c r="C43" s="9"/>
      <c r="D43" s="9"/>
      <c r="E43" s="9"/>
      <c r="F43" s="9"/>
      <c r="G43" s="9"/>
      <c r="H43" s="11"/>
    </row>
    <row r="45" ht="12.75" customHeight="1">
      <c r="A45" s="101" t="s">
        <v>53</v>
      </c>
    </row>
    <row r="46" ht="12.75" customHeight="1">
      <c r="A46" s="116" t="s">
        <v>54</v>
      </c>
    </row>
    <row r="48" ht="12.75" customHeight="1">
      <c r="A48" s="101" t="s">
        <v>55</v>
      </c>
    </row>
    <row r="49" ht="12.75" customHeight="1">
      <c r="A49" s="36" t="s">
        <v>49</v>
      </c>
    </row>
    <row r="50" ht="12.75" customHeight="1">
      <c r="A50" s="36" t="s">
        <v>56</v>
      </c>
    </row>
  </sheetData>
  <printOptions/>
  <pageMargins left="1" right="0.25" top="1" bottom="0.75" header="0.5" footer="0.25"/>
  <pageSetup fitToHeight="1" fitToWidth="1" horizontalDpi="300" verticalDpi="300" orientation="landscape" scale="82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P379"/>
  <sheetViews>
    <sheetView workbookViewId="0" topLeftCell="A1">
      <selection activeCell="B28" sqref="B28"/>
    </sheetView>
  </sheetViews>
  <sheetFormatPr defaultColWidth="9.140625" defaultRowHeight="12.75" customHeight="1"/>
  <cols>
    <col min="1" max="1" width="20.7109375" style="2" customWidth="1"/>
    <col min="2" max="10" width="6.7109375" style="2" customWidth="1"/>
    <col min="11" max="11" width="7.140625" style="2" customWidth="1"/>
    <col min="12" max="15" width="6.7109375" style="2" customWidth="1"/>
    <col min="16" max="16384" width="9.140625" style="2" customWidth="1"/>
  </cols>
  <sheetData>
    <row r="1" ht="12.75" customHeight="1">
      <c r="A1" s="18" t="s">
        <v>68</v>
      </c>
    </row>
    <row r="3" spans="1:16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46" t="s">
        <v>6</v>
      </c>
      <c r="M3" s="47"/>
      <c r="N3" s="46" t="s">
        <v>7</v>
      </c>
      <c r="O3" s="47"/>
      <c r="P3" s="42" t="s">
        <v>8</v>
      </c>
    </row>
    <row r="4" spans="1:16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5" t="s">
        <v>7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8"/>
    </row>
    <row r="6" spans="1:16" ht="12.75" customHeight="1">
      <c r="A6" s="6" t="s">
        <v>45</v>
      </c>
      <c r="B6" s="63">
        <v>0</v>
      </c>
      <c r="C6" s="64">
        <v>0</v>
      </c>
      <c r="D6" s="63">
        <v>0</v>
      </c>
      <c r="E6" s="64">
        <v>0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63">
        <f aca="true" t="shared" si="0" ref="N6:O10">L6+J6+H6+F6+D6+B6</f>
        <v>0</v>
      </c>
      <c r="O6" s="64">
        <f t="shared" si="0"/>
        <v>0</v>
      </c>
      <c r="P6" s="65">
        <f>O6+N6</f>
        <v>0</v>
      </c>
    </row>
    <row r="7" spans="1:16" ht="12.75" customHeight="1">
      <c r="A7" s="95" t="s">
        <v>47</v>
      </c>
      <c r="B7" s="63">
        <v>1</v>
      </c>
      <c r="C7" s="64">
        <v>0</v>
      </c>
      <c r="D7" s="63">
        <v>0</v>
      </c>
      <c r="E7" s="64">
        <v>0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0</v>
      </c>
      <c r="M7" s="64">
        <v>1</v>
      </c>
      <c r="N7" s="63">
        <f t="shared" si="0"/>
        <v>1</v>
      </c>
      <c r="O7" s="64">
        <f t="shared" si="0"/>
        <v>1</v>
      </c>
      <c r="P7" s="65">
        <f>O7+N7</f>
        <v>2</v>
      </c>
    </row>
    <row r="8" spans="1:16" ht="12.75" customHeight="1">
      <c r="A8" s="15" t="s">
        <v>52</v>
      </c>
      <c r="B8" s="63">
        <v>0</v>
      </c>
      <c r="C8" s="64">
        <v>0</v>
      </c>
      <c r="D8" s="63">
        <v>0</v>
      </c>
      <c r="E8" s="64">
        <v>0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0</v>
      </c>
      <c r="N8" s="63">
        <f t="shared" si="0"/>
        <v>0</v>
      </c>
      <c r="O8" s="64">
        <f t="shared" si="0"/>
        <v>0</v>
      </c>
      <c r="P8" s="65">
        <f>O8+N8</f>
        <v>0</v>
      </c>
    </row>
    <row r="9" spans="1:16" ht="12.75" customHeight="1">
      <c r="A9" s="15" t="s">
        <v>59</v>
      </c>
      <c r="B9" s="63">
        <v>0</v>
      </c>
      <c r="C9" s="64">
        <v>0</v>
      </c>
      <c r="D9" s="63">
        <v>0</v>
      </c>
      <c r="E9" s="64">
        <v>0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0</v>
      </c>
      <c r="N9" s="63">
        <f t="shared" si="0"/>
        <v>0</v>
      </c>
      <c r="O9" s="64">
        <f t="shared" si="0"/>
        <v>0</v>
      </c>
      <c r="P9" s="65">
        <f>O9+N9</f>
        <v>0</v>
      </c>
    </row>
    <row r="10" spans="1:16" ht="12.75" customHeight="1">
      <c r="A10" s="15" t="s">
        <v>76</v>
      </c>
      <c r="B10" s="63">
        <v>0</v>
      </c>
      <c r="C10" s="64">
        <v>0</v>
      </c>
      <c r="D10" s="63">
        <v>0</v>
      </c>
      <c r="E10" s="64">
        <v>0</v>
      </c>
      <c r="F10" s="63">
        <v>0</v>
      </c>
      <c r="G10" s="64">
        <v>0</v>
      </c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0</v>
      </c>
      <c r="N10" s="63">
        <f t="shared" si="0"/>
        <v>0</v>
      </c>
      <c r="O10" s="64">
        <f t="shared" si="0"/>
        <v>0</v>
      </c>
      <c r="P10" s="65">
        <f>O10+N10</f>
        <v>0</v>
      </c>
    </row>
    <row r="11" spans="2:16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11"/>
    </row>
    <row r="12" spans="2:16" ht="12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ht="12.75" customHeight="1">
      <c r="A13" s="6" t="s">
        <v>13</v>
      </c>
    </row>
    <row r="14" spans="1:16" ht="12.75" customHeight="1">
      <c r="A14" s="6" t="s">
        <v>11</v>
      </c>
      <c r="B14" s="46" t="s">
        <v>1</v>
      </c>
      <c r="C14" s="47"/>
      <c r="D14" s="46" t="s">
        <v>2</v>
      </c>
      <c r="E14" s="47"/>
      <c r="F14" s="46" t="s">
        <v>3</v>
      </c>
      <c r="G14" s="47"/>
      <c r="H14" s="46" t="s">
        <v>4</v>
      </c>
      <c r="I14" s="47"/>
      <c r="J14" s="46" t="s">
        <v>5</v>
      </c>
      <c r="K14" s="47"/>
      <c r="L14" s="46" t="s">
        <v>6</v>
      </c>
      <c r="M14" s="47"/>
      <c r="N14" s="46" t="s">
        <v>7</v>
      </c>
      <c r="O14" s="47"/>
      <c r="P14" s="42" t="s">
        <v>8</v>
      </c>
    </row>
    <row r="15" spans="1:16" ht="12.75" customHeight="1">
      <c r="A15" s="6" t="s">
        <v>12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5" t="s">
        <v>7</v>
      </c>
    </row>
    <row r="16" spans="1:16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4"/>
    </row>
    <row r="17" spans="1:16" s="16" customFormat="1" ht="12.75" customHeight="1">
      <c r="A17" s="15" t="s">
        <v>45</v>
      </c>
      <c r="B17" s="63">
        <v>3</v>
      </c>
      <c r="C17" s="64">
        <v>1</v>
      </c>
      <c r="D17" s="63">
        <v>0</v>
      </c>
      <c r="E17" s="64">
        <v>0</v>
      </c>
      <c r="F17" s="63">
        <v>0</v>
      </c>
      <c r="G17" s="64">
        <v>0</v>
      </c>
      <c r="H17" s="63">
        <v>0</v>
      </c>
      <c r="I17" s="64">
        <v>0</v>
      </c>
      <c r="J17" s="63">
        <v>0</v>
      </c>
      <c r="K17" s="64">
        <v>0</v>
      </c>
      <c r="L17" s="63">
        <v>0</v>
      </c>
      <c r="M17" s="64">
        <v>1</v>
      </c>
      <c r="N17" s="63">
        <f aca="true" t="shared" si="1" ref="N17:O21">L17+J17+H17+F17+D17+B17</f>
        <v>3</v>
      </c>
      <c r="O17" s="64">
        <f t="shared" si="1"/>
        <v>2</v>
      </c>
      <c r="P17" s="65">
        <f>O17+N17</f>
        <v>5</v>
      </c>
    </row>
    <row r="18" spans="1:16" s="16" customFormat="1" ht="12.75" customHeight="1">
      <c r="A18" s="15" t="s">
        <v>47</v>
      </c>
      <c r="B18" s="63">
        <v>1</v>
      </c>
      <c r="C18" s="64">
        <v>2</v>
      </c>
      <c r="D18" s="63">
        <v>0</v>
      </c>
      <c r="E18" s="64">
        <v>0</v>
      </c>
      <c r="F18" s="63">
        <v>0</v>
      </c>
      <c r="G18" s="64">
        <v>0</v>
      </c>
      <c r="H18" s="63">
        <v>0</v>
      </c>
      <c r="I18" s="64">
        <v>0</v>
      </c>
      <c r="J18" s="63">
        <v>0</v>
      </c>
      <c r="K18" s="64">
        <v>0</v>
      </c>
      <c r="L18" s="63">
        <v>0</v>
      </c>
      <c r="M18" s="64">
        <v>1</v>
      </c>
      <c r="N18" s="63">
        <f t="shared" si="1"/>
        <v>1</v>
      </c>
      <c r="O18" s="64">
        <f t="shared" si="1"/>
        <v>3</v>
      </c>
      <c r="P18" s="65">
        <f>O18+N18</f>
        <v>4</v>
      </c>
    </row>
    <row r="19" spans="1:16" s="16" customFormat="1" ht="12.75" customHeight="1">
      <c r="A19" s="15" t="s">
        <v>52</v>
      </c>
      <c r="B19" s="63">
        <v>1</v>
      </c>
      <c r="C19" s="64">
        <v>2</v>
      </c>
      <c r="D19" s="63">
        <v>0</v>
      </c>
      <c r="E19" s="64">
        <v>0</v>
      </c>
      <c r="F19" s="63">
        <v>0</v>
      </c>
      <c r="G19" s="64">
        <v>0</v>
      </c>
      <c r="H19" s="63">
        <v>0</v>
      </c>
      <c r="I19" s="64">
        <v>0</v>
      </c>
      <c r="J19" s="63">
        <v>0</v>
      </c>
      <c r="K19" s="64">
        <v>0</v>
      </c>
      <c r="L19" s="63">
        <v>0</v>
      </c>
      <c r="M19" s="64">
        <v>0</v>
      </c>
      <c r="N19" s="63">
        <f t="shared" si="1"/>
        <v>1</v>
      </c>
      <c r="O19" s="64">
        <f t="shared" si="1"/>
        <v>2</v>
      </c>
      <c r="P19" s="65">
        <f>O19+N19</f>
        <v>3</v>
      </c>
    </row>
    <row r="20" spans="1:16" s="16" customFormat="1" ht="12.75" customHeight="1">
      <c r="A20" s="15" t="s">
        <v>59</v>
      </c>
      <c r="B20" s="63">
        <v>1</v>
      </c>
      <c r="C20" s="64">
        <v>2</v>
      </c>
      <c r="D20" s="63">
        <v>0</v>
      </c>
      <c r="E20" s="64">
        <v>0</v>
      </c>
      <c r="F20" s="63">
        <v>0</v>
      </c>
      <c r="G20" s="64">
        <v>0</v>
      </c>
      <c r="H20" s="63">
        <v>0</v>
      </c>
      <c r="I20" s="64">
        <v>0</v>
      </c>
      <c r="J20" s="63">
        <v>0</v>
      </c>
      <c r="K20" s="64">
        <v>0</v>
      </c>
      <c r="L20" s="63">
        <v>0</v>
      </c>
      <c r="M20" s="64">
        <v>0</v>
      </c>
      <c r="N20" s="63">
        <f t="shared" si="1"/>
        <v>1</v>
      </c>
      <c r="O20" s="64">
        <f t="shared" si="1"/>
        <v>2</v>
      </c>
      <c r="P20" s="65">
        <f>O20+N20</f>
        <v>3</v>
      </c>
    </row>
    <row r="21" spans="1:16" s="16" customFormat="1" ht="12.75" customHeight="1">
      <c r="A21" s="15" t="s">
        <v>76</v>
      </c>
      <c r="B21" s="63">
        <v>1</v>
      </c>
      <c r="C21" s="64">
        <v>4</v>
      </c>
      <c r="D21" s="63">
        <v>0</v>
      </c>
      <c r="E21" s="64">
        <v>0</v>
      </c>
      <c r="F21" s="63">
        <v>0</v>
      </c>
      <c r="G21" s="64">
        <v>0</v>
      </c>
      <c r="H21" s="63">
        <v>0</v>
      </c>
      <c r="I21" s="64">
        <v>0</v>
      </c>
      <c r="J21" s="63">
        <v>0</v>
      </c>
      <c r="K21" s="64">
        <v>0</v>
      </c>
      <c r="L21" s="63">
        <v>0</v>
      </c>
      <c r="M21" s="64">
        <v>0</v>
      </c>
      <c r="N21" s="63">
        <f t="shared" si="1"/>
        <v>1</v>
      </c>
      <c r="O21" s="64">
        <f t="shared" si="1"/>
        <v>4</v>
      </c>
      <c r="P21" s="65">
        <f>O21+N21</f>
        <v>5</v>
      </c>
    </row>
    <row r="22" spans="2:16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11"/>
    </row>
    <row r="24" ht="12.75" customHeight="1">
      <c r="A24" s="39" t="s">
        <v>69</v>
      </c>
    </row>
    <row r="26" spans="1:13" ht="12.75" customHeight="1">
      <c r="A26" s="3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41" spans="1:16" s="16" customFormat="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62" spans="1:16" s="16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115" spans="1:16" s="16" customFormat="1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25" spans="1:16" s="16" customFormat="1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47" spans="1:16" s="16" customFormat="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70" spans="1:16" s="16" customFormat="1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93" spans="1:16" s="16" customFormat="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215" spans="1:16" s="16" customFormat="1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37" spans="1:16" s="16" customFormat="1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69" spans="1:16" s="16" customFormat="1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9" spans="1:16" s="16" customFormat="1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301" spans="1:16" s="16" customFormat="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13" spans="1:16" s="16" customFormat="1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24" spans="1:16" s="16" customFormat="1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37" spans="1:16" s="16" customFormat="1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69" spans="1:16" s="16" customFormat="1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9" spans="1:16" s="16" customFormat="1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03/15/2005 (mwc)
&amp;F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M484"/>
  <sheetViews>
    <sheetView workbookViewId="0" topLeftCell="A1">
      <selection activeCell="B30" sqref="B30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68</v>
      </c>
      <c r="B1" s="16"/>
      <c r="C1" s="16"/>
      <c r="D1" s="16"/>
      <c r="E1" s="16"/>
      <c r="F1"/>
      <c r="G1"/>
      <c r="H1"/>
    </row>
    <row r="2" spans="1:8" ht="12.75" customHeight="1">
      <c r="A2" s="1"/>
      <c r="B2" s="16"/>
      <c r="C2" s="16"/>
      <c r="D2" s="16"/>
      <c r="E2" s="1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45</v>
      </c>
      <c r="B6" s="14">
        <v>3</v>
      </c>
      <c r="C6" s="14">
        <f>'FH'!P17</f>
        <v>5</v>
      </c>
      <c r="D6" s="14">
        <v>4</v>
      </c>
      <c r="E6" s="26"/>
      <c r="F6" s="26"/>
      <c r="G6" s="26"/>
    </row>
    <row r="7" spans="1:7" s="16" customFormat="1" ht="12.75" customHeight="1">
      <c r="A7" s="15" t="s">
        <v>47</v>
      </c>
      <c r="B7" s="14">
        <v>2</v>
      </c>
      <c r="C7" s="14">
        <f>'FH'!P18</f>
        <v>4</v>
      </c>
      <c r="D7" s="14">
        <v>2</v>
      </c>
      <c r="E7" s="26"/>
      <c r="F7" s="26"/>
      <c r="G7" s="26"/>
    </row>
    <row r="8" spans="1:7" s="16" customFormat="1" ht="12.75" customHeight="1">
      <c r="A8" s="6" t="s">
        <v>52</v>
      </c>
      <c r="B8" s="14">
        <v>0</v>
      </c>
      <c r="C8" s="14">
        <f>'FH'!P19</f>
        <v>3</v>
      </c>
      <c r="D8" s="14">
        <v>3</v>
      </c>
      <c r="E8" s="26"/>
      <c r="F8" s="26"/>
      <c r="G8" s="26"/>
    </row>
    <row r="9" spans="1:7" s="16" customFormat="1" ht="12.75" customHeight="1">
      <c r="A9" s="6" t="s">
        <v>59</v>
      </c>
      <c r="B9" s="14">
        <v>0</v>
      </c>
      <c r="C9" s="14">
        <f>'FH'!P20</f>
        <v>3</v>
      </c>
      <c r="D9" s="14">
        <v>4</v>
      </c>
      <c r="E9" s="26"/>
      <c r="F9" s="26"/>
      <c r="G9" s="26"/>
    </row>
    <row r="10" spans="1:7" s="16" customFormat="1" ht="12.75" customHeight="1">
      <c r="A10" s="6" t="s">
        <v>76</v>
      </c>
      <c r="B10" s="14">
        <v>2</v>
      </c>
      <c r="C10" s="14">
        <f>'FH'!P21</f>
        <v>5</v>
      </c>
      <c r="D10" s="14">
        <v>6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ht="12.75" customHeight="1">
      <c r="A12" s="37"/>
    </row>
    <row r="13" spans="1:8" s="39" customFormat="1" ht="12.75" customHeight="1">
      <c r="A13" s="40" t="s">
        <v>17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18</v>
      </c>
      <c r="G13" s="50" t="s">
        <v>7</v>
      </c>
      <c r="H13" s="50" t="s">
        <v>8</v>
      </c>
    </row>
    <row r="14" spans="1:8" s="39" customFormat="1" ht="12.75" customHeight="1">
      <c r="A14" s="40"/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2" t="s">
        <v>18</v>
      </c>
      <c r="H14" s="52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45</v>
      </c>
      <c r="B16" s="77">
        <v>588</v>
      </c>
      <c r="C16" s="77">
        <v>99</v>
      </c>
      <c r="D16" s="77">
        <f>C16+B16</f>
        <v>687</v>
      </c>
      <c r="E16" s="77">
        <v>0</v>
      </c>
      <c r="F16" s="77">
        <v>0</v>
      </c>
      <c r="G16" s="77">
        <f>F16+E16</f>
        <v>0</v>
      </c>
      <c r="H16" s="78">
        <f>G16+D16</f>
        <v>687</v>
      </c>
    </row>
    <row r="17" spans="1:8" ht="12.75" customHeight="1">
      <c r="A17" s="6" t="s">
        <v>51</v>
      </c>
      <c r="B17" s="77">
        <v>147</v>
      </c>
      <c r="C17" s="77">
        <v>0</v>
      </c>
      <c r="D17" s="77">
        <f>C17+B17</f>
        <v>147</v>
      </c>
      <c r="E17" s="77">
        <v>0</v>
      </c>
      <c r="F17" s="77">
        <v>0</v>
      </c>
      <c r="G17" s="77">
        <f>F17+E17</f>
        <v>0</v>
      </c>
      <c r="H17" s="78">
        <f>G17+D17</f>
        <v>147</v>
      </c>
    </row>
    <row r="18" spans="1:8" ht="12.75" customHeight="1">
      <c r="A18" s="6" t="s">
        <v>52</v>
      </c>
      <c r="B18" s="77">
        <v>0</v>
      </c>
      <c r="C18" s="77">
        <v>0</v>
      </c>
      <c r="D18" s="77">
        <f>C18+B18</f>
        <v>0</v>
      </c>
      <c r="E18" s="77">
        <v>0</v>
      </c>
      <c r="F18" s="77">
        <v>0</v>
      </c>
      <c r="G18" s="77">
        <f>F18+E18</f>
        <v>0</v>
      </c>
      <c r="H18" s="78">
        <f>G18+D18</f>
        <v>0</v>
      </c>
    </row>
    <row r="19" spans="1:8" ht="12.75" customHeight="1">
      <c r="A19" s="6" t="s">
        <v>59</v>
      </c>
      <c r="B19" s="77">
        <v>0</v>
      </c>
      <c r="C19" s="77">
        <v>0</v>
      </c>
      <c r="D19" s="77">
        <f>C19+B19</f>
        <v>0</v>
      </c>
      <c r="E19" s="77">
        <v>0</v>
      </c>
      <c r="F19" s="77">
        <v>0</v>
      </c>
      <c r="G19" s="77">
        <f>F19+E19</f>
        <v>0</v>
      </c>
      <c r="H19" s="78">
        <f>G19+D19</f>
        <v>0</v>
      </c>
    </row>
    <row r="20" spans="1:8" ht="12.75" customHeight="1">
      <c r="A20" s="6" t="s">
        <v>76</v>
      </c>
      <c r="B20" s="77">
        <v>0</v>
      </c>
      <c r="C20" s="77">
        <v>0</v>
      </c>
      <c r="D20" s="77">
        <f>C20+B20</f>
        <v>0</v>
      </c>
      <c r="E20" s="77">
        <v>0</v>
      </c>
      <c r="F20" s="77">
        <v>0</v>
      </c>
      <c r="G20" s="77">
        <f>F20+E20</f>
        <v>0</v>
      </c>
      <c r="H20" s="78">
        <f>G20+D20</f>
        <v>0</v>
      </c>
    </row>
    <row r="21" spans="1:8" ht="12.75" customHeight="1">
      <c r="A21" s="37"/>
      <c r="B21" s="9"/>
      <c r="C21" s="9"/>
      <c r="D21" s="9"/>
      <c r="E21" s="9"/>
      <c r="F21" s="9"/>
      <c r="G21" s="9"/>
      <c r="H21" s="11"/>
    </row>
    <row r="23" spans="1:8" s="39" customFormat="1" ht="12.75" customHeight="1">
      <c r="A23" s="40" t="s">
        <v>23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24</v>
      </c>
      <c r="G23" s="49" t="s">
        <v>25</v>
      </c>
      <c r="H23" s="50" t="s">
        <v>8</v>
      </c>
    </row>
    <row r="24" spans="2:8" s="39" customFormat="1" ht="12.75" customHeight="1"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1" t="s">
        <v>18</v>
      </c>
      <c r="H24" s="52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45</v>
      </c>
      <c r="B26" s="24">
        <v>499.8</v>
      </c>
      <c r="C26" s="24">
        <v>113.85</v>
      </c>
      <c r="D26" s="24">
        <f>C26+B26</f>
        <v>613.65</v>
      </c>
      <c r="E26" s="24">
        <v>0</v>
      </c>
      <c r="F26" s="24">
        <v>0</v>
      </c>
      <c r="G26" s="24">
        <f>F26+E26</f>
        <v>0</v>
      </c>
      <c r="H26" s="25">
        <f>G26+D26</f>
        <v>613.65</v>
      </c>
    </row>
    <row r="27" spans="1:8" ht="12.75" customHeight="1">
      <c r="A27" s="6" t="s">
        <v>51</v>
      </c>
      <c r="B27" s="24">
        <v>124.95</v>
      </c>
      <c r="C27" s="24">
        <v>0</v>
      </c>
      <c r="D27" s="24">
        <f>C27+B27</f>
        <v>124.95</v>
      </c>
      <c r="E27" s="24">
        <v>0</v>
      </c>
      <c r="F27" s="24">
        <v>0</v>
      </c>
      <c r="G27" s="24">
        <f>F27+E27</f>
        <v>0</v>
      </c>
      <c r="H27" s="25">
        <f>G27+D27</f>
        <v>124.95</v>
      </c>
    </row>
    <row r="28" spans="1:8" ht="12.75" customHeight="1">
      <c r="A28" s="6" t="s">
        <v>52</v>
      </c>
      <c r="B28" s="24">
        <v>0</v>
      </c>
      <c r="C28" s="24">
        <v>0</v>
      </c>
      <c r="D28" s="24">
        <f>C28+B28</f>
        <v>0</v>
      </c>
      <c r="E28" s="24">
        <v>0</v>
      </c>
      <c r="F28" s="24">
        <v>0</v>
      </c>
      <c r="G28" s="24">
        <f>F28+E28</f>
        <v>0</v>
      </c>
      <c r="H28" s="25">
        <f>G28+D28</f>
        <v>0</v>
      </c>
    </row>
    <row r="29" spans="1:8" ht="12.75" customHeight="1">
      <c r="A29" s="6" t="s">
        <v>59</v>
      </c>
      <c r="B29" s="24">
        <v>0</v>
      </c>
      <c r="C29" s="24">
        <v>0</v>
      </c>
      <c r="D29" s="24">
        <f>C29+B29</f>
        <v>0</v>
      </c>
      <c r="E29" s="24">
        <v>0</v>
      </c>
      <c r="F29" s="24">
        <v>0</v>
      </c>
      <c r="G29" s="24">
        <f>F29+E29</f>
        <v>0</v>
      </c>
      <c r="H29" s="25">
        <f>G29+D29</f>
        <v>0</v>
      </c>
    </row>
    <row r="30" spans="1:8" ht="12.75" customHeight="1">
      <c r="A30" s="6" t="s">
        <v>76</v>
      </c>
      <c r="B30" s="24">
        <v>0</v>
      </c>
      <c r="C30" s="24">
        <v>0</v>
      </c>
      <c r="D30" s="24">
        <f>C30+B30</f>
        <v>0</v>
      </c>
      <c r="E30" s="24">
        <v>0</v>
      </c>
      <c r="F30" s="24">
        <v>0</v>
      </c>
      <c r="G30" s="24">
        <f>F30+E30</f>
        <v>0</v>
      </c>
      <c r="H30" s="25">
        <f>G30+D30</f>
        <v>0</v>
      </c>
    </row>
    <row r="31" spans="1:8" ht="12.75" customHeight="1">
      <c r="A31" s="37"/>
      <c r="B31" s="9"/>
      <c r="C31" s="9"/>
      <c r="D31" s="9"/>
      <c r="E31" s="9"/>
      <c r="F31" s="9"/>
      <c r="G31" s="9"/>
      <c r="H31" s="11"/>
    </row>
    <row r="32" spans="6:8" ht="12.75" customHeight="1">
      <c r="F32"/>
      <c r="G32"/>
      <c r="H32"/>
    </row>
    <row r="34" ht="12.75" customHeight="1">
      <c r="A34" s="2" t="s">
        <v>67</v>
      </c>
    </row>
    <row r="36" ht="12.75" customHeight="1">
      <c r="A36" s="36" t="s">
        <v>62</v>
      </c>
    </row>
    <row r="37" ht="12.75" customHeight="1">
      <c r="A37" s="36" t="s">
        <v>49</v>
      </c>
    </row>
    <row r="41" spans="1:13" s="16" customFormat="1" ht="12.75" customHeight="1">
      <c r="A41" s="3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144" spans="1:13" s="16" customFormat="1" ht="12.75" customHeight="1">
      <c r="A144" s="3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78" spans="1:13" s="16" customFormat="1" ht="12.75" customHeight="1">
      <c r="A178" s="3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89" spans="1:13" s="16" customFormat="1" ht="12.75" customHeight="1">
      <c r="A189" s="3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8" spans="1:13" s="16" customFormat="1" ht="12.75" customHeight="1">
      <c r="A198" s="3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232" spans="1:13" s="16" customFormat="1" ht="12.75" customHeight="1">
      <c r="A232" s="3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65" spans="1:13" s="16" customFormat="1" ht="12.75" customHeight="1">
      <c r="A265" s="3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99" spans="1:13" s="16" customFormat="1" ht="12.75" customHeight="1">
      <c r="A299" s="3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32" spans="1:13" s="16" customFormat="1" ht="12.75" customHeight="1">
      <c r="A332" s="3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87" spans="1:13" s="16" customFormat="1" ht="12.75" customHeight="1">
      <c r="A387" s="36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419" spans="1:13" s="16" customFormat="1" ht="12.75" customHeight="1">
      <c r="A419" s="36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30" spans="1:13" s="16" customFormat="1" ht="12.75" customHeight="1">
      <c r="A430" s="36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63" spans="1:13" s="16" customFormat="1" ht="12.75" customHeight="1">
      <c r="A463" s="36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75" spans="1:13" s="16" customFormat="1" ht="12.75" customHeight="1">
      <c r="A475" s="36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84" spans="1:13" s="16" customFormat="1" ht="12.75" customHeight="1">
      <c r="A484" s="36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27"/>
  <sheetViews>
    <sheetView workbookViewId="0" topLeftCell="A1">
      <selection activeCell="A24" sqref="A24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ht="12.75" customHeight="1">
      <c r="A1" s="1" t="s">
        <v>70</v>
      </c>
    </row>
    <row r="2" spans="6:8" ht="12.75" customHeight="1">
      <c r="F2"/>
      <c r="G2"/>
      <c r="H2"/>
    </row>
    <row r="3" spans="6:8" ht="12.75" customHeight="1">
      <c r="F3"/>
      <c r="G3"/>
      <c r="H3"/>
    </row>
    <row r="4" spans="1:8" s="39" customFormat="1" ht="12.75" customHeight="1">
      <c r="A4" s="40" t="s">
        <v>17</v>
      </c>
      <c r="B4" s="49" t="s">
        <v>13</v>
      </c>
      <c r="C4" s="49" t="s">
        <v>13</v>
      </c>
      <c r="D4" s="49" t="s">
        <v>7</v>
      </c>
      <c r="E4" s="49" t="s">
        <v>18</v>
      </c>
      <c r="F4" s="49" t="s">
        <v>18</v>
      </c>
      <c r="G4" s="50" t="s">
        <v>7</v>
      </c>
      <c r="H4" s="50" t="s">
        <v>8</v>
      </c>
    </row>
    <row r="5" spans="1:8" s="39" customFormat="1" ht="12.75" customHeight="1">
      <c r="A5" s="40"/>
      <c r="B5" s="51" t="s">
        <v>19</v>
      </c>
      <c r="C5" s="51" t="s">
        <v>20</v>
      </c>
      <c r="D5" s="51" t="s">
        <v>13</v>
      </c>
      <c r="E5" s="51" t="s">
        <v>21</v>
      </c>
      <c r="F5" s="51" t="s">
        <v>22</v>
      </c>
      <c r="G5" s="52" t="s">
        <v>18</v>
      </c>
      <c r="H5" s="52" t="s">
        <v>7</v>
      </c>
    </row>
    <row r="6" spans="2:8" ht="12.75" customHeight="1">
      <c r="B6" s="3"/>
      <c r="C6" s="3"/>
      <c r="D6" s="3"/>
      <c r="E6" s="3"/>
      <c r="F6" s="3"/>
      <c r="G6" s="3"/>
      <c r="H6" s="8"/>
    </row>
    <row r="7" spans="1:8" ht="12.75" customHeight="1">
      <c r="A7" s="6" t="s">
        <v>45</v>
      </c>
      <c r="B7" s="77">
        <v>3</v>
      </c>
      <c r="C7" s="77">
        <v>0</v>
      </c>
      <c r="D7" s="77">
        <f>C7+B7</f>
        <v>3</v>
      </c>
      <c r="E7" s="77">
        <v>0</v>
      </c>
      <c r="F7" s="77">
        <v>0</v>
      </c>
      <c r="G7" s="77">
        <v>0</v>
      </c>
      <c r="H7" s="78">
        <f>G7+D7</f>
        <v>3</v>
      </c>
    </row>
    <row r="8" spans="1:8" ht="12.75" customHeight="1">
      <c r="A8" s="6" t="s">
        <v>46</v>
      </c>
      <c r="B8" s="77">
        <v>0</v>
      </c>
      <c r="C8" s="77">
        <v>0</v>
      </c>
      <c r="D8" s="77">
        <f>C8+B8</f>
        <v>0</v>
      </c>
      <c r="E8" s="77">
        <v>0</v>
      </c>
      <c r="F8" s="77">
        <v>0</v>
      </c>
      <c r="G8" s="77">
        <v>0</v>
      </c>
      <c r="H8" s="78">
        <f>G8+D8</f>
        <v>0</v>
      </c>
    </row>
    <row r="9" spans="1:8" ht="12.75" customHeight="1">
      <c r="A9" s="95" t="s">
        <v>52</v>
      </c>
      <c r="B9" s="77">
        <v>0</v>
      </c>
      <c r="C9" s="77">
        <v>0</v>
      </c>
      <c r="D9" s="77">
        <f>C9+B9</f>
        <v>0</v>
      </c>
      <c r="E9" s="77">
        <v>0</v>
      </c>
      <c r="F9" s="77">
        <v>0</v>
      </c>
      <c r="G9" s="77">
        <v>0</v>
      </c>
      <c r="H9" s="78">
        <f>G9+D9</f>
        <v>0</v>
      </c>
    </row>
    <row r="10" spans="1:8" ht="12.75" customHeight="1">
      <c r="A10" s="6" t="s">
        <v>59</v>
      </c>
      <c r="B10" s="77">
        <v>0</v>
      </c>
      <c r="C10" s="77">
        <v>0</v>
      </c>
      <c r="D10" s="77">
        <f>C10+B10</f>
        <v>0</v>
      </c>
      <c r="E10" s="77">
        <v>0</v>
      </c>
      <c r="F10" s="77">
        <v>0</v>
      </c>
      <c r="G10" s="77">
        <v>0</v>
      </c>
      <c r="H10" s="78">
        <f>G10+D10</f>
        <v>0</v>
      </c>
    </row>
    <row r="11" spans="1:8" ht="12.75" customHeight="1">
      <c r="A11" s="6" t="s">
        <v>76</v>
      </c>
      <c r="B11" s="77">
        <v>0</v>
      </c>
      <c r="C11" s="77">
        <v>0</v>
      </c>
      <c r="D11" s="77">
        <f>C11+B11</f>
        <v>0</v>
      </c>
      <c r="E11" s="77">
        <v>0</v>
      </c>
      <c r="F11" s="77">
        <v>0</v>
      </c>
      <c r="G11" s="77">
        <v>0</v>
      </c>
      <c r="H11" s="78">
        <f>G11+D11</f>
        <v>0</v>
      </c>
    </row>
    <row r="12" spans="1:8" ht="12.75" customHeight="1">
      <c r="A12" s="37"/>
      <c r="B12" s="9"/>
      <c r="C12" s="9"/>
      <c r="D12" s="9"/>
      <c r="E12" s="9"/>
      <c r="F12" s="9"/>
      <c r="G12" s="9"/>
      <c r="H12" s="11"/>
    </row>
    <row r="13" spans="1:8" ht="12.75" customHeight="1">
      <c r="A13" s="37"/>
      <c r="B13"/>
      <c r="C13"/>
      <c r="D13"/>
      <c r="E13"/>
      <c r="F13" s="16"/>
      <c r="G13" s="16"/>
      <c r="H13" s="16"/>
    </row>
    <row r="14" spans="1:8" s="39" customFormat="1" ht="12.75" customHeight="1">
      <c r="A14" s="40" t="s">
        <v>23</v>
      </c>
      <c r="B14" s="49" t="s">
        <v>13</v>
      </c>
      <c r="C14" s="49" t="s">
        <v>13</v>
      </c>
      <c r="D14" s="49" t="s">
        <v>7</v>
      </c>
      <c r="E14" s="49" t="s">
        <v>18</v>
      </c>
      <c r="F14" s="49" t="s">
        <v>24</v>
      </c>
      <c r="G14" s="49" t="s">
        <v>25</v>
      </c>
      <c r="H14" s="50" t="s">
        <v>8</v>
      </c>
    </row>
    <row r="15" spans="2:8" s="39" customFormat="1" ht="12.75" customHeight="1">
      <c r="B15" s="51" t="s">
        <v>19</v>
      </c>
      <c r="C15" s="51" t="s">
        <v>20</v>
      </c>
      <c r="D15" s="51" t="s">
        <v>13</v>
      </c>
      <c r="E15" s="51" t="s">
        <v>21</v>
      </c>
      <c r="F15" s="51" t="s">
        <v>22</v>
      </c>
      <c r="G15" s="51" t="s">
        <v>18</v>
      </c>
      <c r="H15" s="52" t="s">
        <v>7</v>
      </c>
    </row>
    <row r="16" spans="2:8" ht="12.75" customHeight="1">
      <c r="B16" s="12"/>
      <c r="C16" s="12"/>
      <c r="D16" s="12"/>
      <c r="E16" s="12"/>
      <c r="F16" s="12"/>
      <c r="G16" s="12"/>
      <c r="H16" s="14"/>
    </row>
    <row r="17" spans="1:8" ht="11.25" customHeight="1">
      <c r="A17" s="6" t="s">
        <v>45</v>
      </c>
      <c r="B17" s="24">
        <v>2.55</v>
      </c>
      <c r="C17" s="24">
        <v>0</v>
      </c>
      <c r="D17" s="24">
        <f>C17+B17</f>
        <v>2.55</v>
      </c>
      <c r="E17" s="24">
        <v>0</v>
      </c>
      <c r="F17" s="24">
        <v>0</v>
      </c>
      <c r="G17" s="24">
        <f>F17+E17</f>
        <v>0</v>
      </c>
      <c r="H17" s="25">
        <f>G17+D17</f>
        <v>2.55</v>
      </c>
    </row>
    <row r="18" spans="1:8" ht="12.75" customHeight="1">
      <c r="A18" s="95" t="s">
        <v>46</v>
      </c>
      <c r="B18" s="24">
        <v>0</v>
      </c>
      <c r="C18" s="24">
        <v>0</v>
      </c>
      <c r="D18" s="24">
        <f>C18+B18</f>
        <v>0</v>
      </c>
      <c r="E18" s="24">
        <v>0</v>
      </c>
      <c r="F18" s="24">
        <v>0</v>
      </c>
      <c r="G18" s="24">
        <f>F18+E18</f>
        <v>0</v>
      </c>
      <c r="H18" s="25">
        <f>G18+D18</f>
        <v>0</v>
      </c>
    </row>
    <row r="19" spans="1:8" ht="12.75" customHeight="1">
      <c r="A19" s="95" t="s">
        <v>52</v>
      </c>
      <c r="B19" s="24">
        <v>0</v>
      </c>
      <c r="C19" s="24">
        <v>0</v>
      </c>
      <c r="D19" s="24">
        <f>C19+B19</f>
        <v>0</v>
      </c>
      <c r="E19" s="24">
        <v>0</v>
      </c>
      <c r="F19" s="24">
        <v>0</v>
      </c>
      <c r="G19" s="24">
        <f>F19+E19</f>
        <v>0</v>
      </c>
      <c r="H19" s="25">
        <f>G19+D19</f>
        <v>0</v>
      </c>
    </row>
    <row r="20" spans="1:8" ht="12.75" customHeight="1">
      <c r="A20" s="6" t="s">
        <v>59</v>
      </c>
      <c r="B20" s="24">
        <v>0</v>
      </c>
      <c r="C20" s="24">
        <v>0</v>
      </c>
      <c r="D20" s="24">
        <f>C20+B20</f>
        <v>0</v>
      </c>
      <c r="E20" s="24">
        <v>0</v>
      </c>
      <c r="F20" s="24">
        <v>0</v>
      </c>
      <c r="G20" s="24">
        <f>F20+E20</f>
        <v>0</v>
      </c>
      <c r="H20" s="25">
        <f>G20+D20</f>
        <v>0</v>
      </c>
    </row>
    <row r="21" spans="1:8" ht="12.75" customHeight="1">
      <c r="A21" s="6" t="s">
        <v>76</v>
      </c>
      <c r="B21" s="24">
        <v>0</v>
      </c>
      <c r="C21" s="24">
        <v>0</v>
      </c>
      <c r="D21" s="24">
        <f>C21+B21</f>
        <v>0</v>
      </c>
      <c r="E21" s="24">
        <v>0</v>
      </c>
      <c r="F21" s="24">
        <v>0</v>
      </c>
      <c r="G21" s="24">
        <f>F21+E21</f>
        <v>0</v>
      </c>
      <c r="H21" s="25">
        <f>G21+D21</f>
        <v>0</v>
      </c>
    </row>
    <row r="22" spans="1:8" ht="12.75" customHeight="1">
      <c r="A22" s="37"/>
      <c r="B22" s="9"/>
      <c r="C22" s="9"/>
      <c r="D22" s="9"/>
      <c r="E22" s="9"/>
      <c r="F22" s="9"/>
      <c r="G22" s="9"/>
      <c r="H22" s="11"/>
    </row>
    <row r="24" ht="12.75" customHeight="1">
      <c r="A24" s="2" t="s">
        <v>67</v>
      </c>
    </row>
    <row r="26" ht="12.75" customHeight="1">
      <c r="A26" s="36" t="s">
        <v>57</v>
      </c>
    </row>
    <row r="27" ht="12.75" customHeight="1">
      <c r="A27" s="36" t="s">
        <v>49</v>
      </c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P356"/>
  <sheetViews>
    <sheetView workbookViewId="0" topLeftCell="A1">
      <selection activeCell="A26" sqref="A26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1" t="s">
        <v>71</v>
      </c>
    </row>
    <row r="2" ht="12.75" customHeight="1">
      <c r="A2" s="1"/>
    </row>
    <row r="3" spans="1:16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46" t="s">
        <v>6</v>
      </c>
      <c r="M3" s="47"/>
      <c r="N3" s="46" t="s">
        <v>7</v>
      </c>
      <c r="O3" s="47"/>
      <c r="P3" s="42" t="s">
        <v>8</v>
      </c>
    </row>
    <row r="4" spans="1:16" ht="12.75" customHeight="1">
      <c r="A4" s="6" t="s">
        <v>78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5" t="s">
        <v>7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8"/>
    </row>
    <row r="6" spans="1:16" ht="12.75" customHeight="1">
      <c r="A6" s="6" t="s">
        <v>45</v>
      </c>
      <c r="B6" s="63">
        <v>0</v>
      </c>
      <c r="C6" s="64">
        <v>2</v>
      </c>
      <c r="D6" s="63">
        <v>0</v>
      </c>
      <c r="E6" s="64">
        <v>0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63">
        <f aca="true" t="shared" si="0" ref="N6:O10">L6+J6+H6+F6+D6+B6</f>
        <v>0</v>
      </c>
      <c r="O6" s="64">
        <f t="shared" si="0"/>
        <v>2</v>
      </c>
      <c r="P6" s="65">
        <f>O6+N6</f>
        <v>2</v>
      </c>
    </row>
    <row r="7" spans="1:16" ht="12.75" customHeight="1">
      <c r="A7" s="95" t="s">
        <v>47</v>
      </c>
      <c r="B7" s="63">
        <v>1</v>
      </c>
      <c r="C7" s="64">
        <v>0</v>
      </c>
      <c r="D7" s="63">
        <v>0</v>
      </c>
      <c r="E7" s="64">
        <v>0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0</v>
      </c>
      <c r="M7" s="64">
        <v>0</v>
      </c>
      <c r="N7" s="63">
        <f t="shared" si="0"/>
        <v>1</v>
      </c>
      <c r="O7" s="64">
        <f t="shared" si="0"/>
        <v>0</v>
      </c>
      <c r="P7" s="65">
        <f>O7+N7</f>
        <v>1</v>
      </c>
    </row>
    <row r="8" spans="1:16" ht="12.75" customHeight="1">
      <c r="A8" s="15" t="s">
        <v>52</v>
      </c>
      <c r="B8" s="63">
        <v>0</v>
      </c>
      <c r="C8" s="64">
        <v>0</v>
      </c>
      <c r="D8" s="63">
        <v>0</v>
      </c>
      <c r="E8" s="64">
        <v>0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0</v>
      </c>
      <c r="N8" s="63">
        <f t="shared" si="0"/>
        <v>0</v>
      </c>
      <c r="O8" s="64">
        <f t="shared" si="0"/>
        <v>0</v>
      </c>
      <c r="P8" s="65">
        <f>O8+N8</f>
        <v>0</v>
      </c>
    </row>
    <row r="9" spans="1:16" ht="12.75" customHeight="1">
      <c r="A9" s="15" t="s">
        <v>59</v>
      </c>
      <c r="B9" s="63">
        <v>1</v>
      </c>
      <c r="C9" s="64">
        <v>0</v>
      </c>
      <c r="D9" s="63">
        <v>0</v>
      </c>
      <c r="E9" s="64">
        <v>0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0</v>
      </c>
      <c r="N9" s="63">
        <f t="shared" si="0"/>
        <v>1</v>
      </c>
      <c r="O9" s="64">
        <f t="shared" si="0"/>
        <v>0</v>
      </c>
      <c r="P9" s="65">
        <f>O9+N9</f>
        <v>1</v>
      </c>
    </row>
    <row r="10" spans="1:16" ht="12.75" customHeight="1">
      <c r="A10" s="15" t="s">
        <v>76</v>
      </c>
      <c r="B10" s="63">
        <v>0</v>
      </c>
      <c r="C10" s="64">
        <v>0</v>
      </c>
      <c r="D10" s="63">
        <v>0</v>
      </c>
      <c r="E10" s="64">
        <v>0</v>
      </c>
      <c r="F10" s="63">
        <v>0</v>
      </c>
      <c r="G10" s="64">
        <v>0</v>
      </c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0</v>
      </c>
      <c r="N10" s="63">
        <f t="shared" si="0"/>
        <v>0</v>
      </c>
      <c r="O10" s="64">
        <f t="shared" si="0"/>
        <v>0</v>
      </c>
      <c r="P10" s="65">
        <f>O10+N10</f>
        <v>0</v>
      </c>
    </row>
    <row r="11" spans="2:16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11"/>
    </row>
    <row r="12" spans="2:16" ht="12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ht="12.75" customHeight="1">
      <c r="A13" s="6" t="s">
        <v>13</v>
      </c>
    </row>
    <row r="14" spans="1:16" ht="12.75" customHeight="1">
      <c r="A14" s="6" t="s">
        <v>11</v>
      </c>
      <c r="B14" s="46" t="s">
        <v>1</v>
      </c>
      <c r="C14" s="47"/>
      <c r="D14" s="46" t="s">
        <v>2</v>
      </c>
      <c r="E14" s="47"/>
      <c r="F14" s="46" t="s">
        <v>3</v>
      </c>
      <c r="G14" s="47"/>
      <c r="H14" s="46" t="s">
        <v>4</v>
      </c>
      <c r="I14" s="47"/>
      <c r="J14" s="46" t="s">
        <v>5</v>
      </c>
      <c r="K14" s="47"/>
      <c r="L14" s="46" t="s">
        <v>6</v>
      </c>
      <c r="M14" s="47"/>
      <c r="N14" s="46" t="s">
        <v>7</v>
      </c>
      <c r="O14" s="47"/>
      <c r="P14" s="42" t="s">
        <v>8</v>
      </c>
    </row>
    <row r="15" spans="1:16" ht="12.75" customHeight="1">
      <c r="A15" s="6" t="s">
        <v>12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5" t="s">
        <v>7</v>
      </c>
    </row>
    <row r="16" spans="1:16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4"/>
    </row>
    <row r="17" spans="1:16" s="16" customFormat="1" ht="12.75" customHeight="1">
      <c r="A17" s="15" t="s">
        <v>45</v>
      </c>
      <c r="B17" s="63">
        <v>2</v>
      </c>
      <c r="C17" s="64">
        <v>4</v>
      </c>
      <c r="D17" s="63">
        <v>0</v>
      </c>
      <c r="E17" s="64">
        <v>0</v>
      </c>
      <c r="F17" s="63">
        <v>0</v>
      </c>
      <c r="G17" s="64">
        <v>0</v>
      </c>
      <c r="H17" s="63">
        <v>0</v>
      </c>
      <c r="I17" s="64">
        <v>0</v>
      </c>
      <c r="J17" s="63">
        <v>0</v>
      </c>
      <c r="K17" s="64">
        <v>0</v>
      </c>
      <c r="L17" s="63">
        <v>0</v>
      </c>
      <c r="M17" s="64">
        <v>0</v>
      </c>
      <c r="N17" s="63">
        <f aca="true" t="shared" si="1" ref="N17:O21">L17+J17+H17+F17+D17+B17</f>
        <v>2</v>
      </c>
      <c r="O17" s="64">
        <f t="shared" si="1"/>
        <v>4</v>
      </c>
      <c r="P17" s="65">
        <f>O17+N17</f>
        <v>6</v>
      </c>
    </row>
    <row r="18" spans="1:16" s="16" customFormat="1" ht="12.75" customHeight="1">
      <c r="A18" s="15" t="s">
        <v>47</v>
      </c>
      <c r="B18" s="63">
        <v>3</v>
      </c>
      <c r="C18" s="64">
        <v>4</v>
      </c>
      <c r="D18" s="63">
        <v>0</v>
      </c>
      <c r="E18" s="64">
        <v>0</v>
      </c>
      <c r="F18" s="63">
        <v>0</v>
      </c>
      <c r="G18" s="64">
        <v>0</v>
      </c>
      <c r="H18" s="63">
        <v>0</v>
      </c>
      <c r="I18" s="64">
        <v>0</v>
      </c>
      <c r="J18" s="63">
        <v>0</v>
      </c>
      <c r="K18" s="64">
        <v>0</v>
      </c>
      <c r="L18" s="63">
        <v>0</v>
      </c>
      <c r="M18" s="64">
        <v>0</v>
      </c>
      <c r="N18" s="63">
        <f t="shared" si="1"/>
        <v>3</v>
      </c>
      <c r="O18" s="64">
        <f t="shared" si="1"/>
        <v>4</v>
      </c>
      <c r="P18" s="65">
        <f>O18+N18</f>
        <v>7</v>
      </c>
    </row>
    <row r="19" spans="1:16" s="16" customFormat="1" ht="12.75" customHeight="1">
      <c r="A19" s="15" t="s">
        <v>52</v>
      </c>
      <c r="B19" s="63">
        <v>1</v>
      </c>
      <c r="C19" s="64">
        <v>2</v>
      </c>
      <c r="D19" s="63">
        <v>0</v>
      </c>
      <c r="E19" s="64">
        <v>0</v>
      </c>
      <c r="F19" s="63">
        <v>0</v>
      </c>
      <c r="G19" s="64">
        <v>0</v>
      </c>
      <c r="H19" s="63">
        <v>0</v>
      </c>
      <c r="I19" s="64">
        <v>0</v>
      </c>
      <c r="J19" s="63">
        <v>0</v>
      </c>
      <c r="K19" s="64">
        <v>0</v>
      </c>
      <c r="L19" s="63">
        <v>0</v>
      </c>
      <c r="M19" s="64">
        <v>1</v>
      </c>
      <c r="N19" s="63">
        <f t="shared" si="1"/>
        <v>1</v>
      </c>
      <c r="O19" s="64">
        <f t="shared" si="1"/>
        <v>3</v>
      </c>
      <c r="P19" s="65">
        <f>O19+N19</f>
        <v>4</v>
      </c>
    </row>
    <row r="20" spans="1:16" s="16" customFormat="1" ht="12.75" customHeight="1">
      <c r="A20" s="15" t="s">
        <v>59</v>
      </c>
      <c r="B20" s="63">
        <v>2</v>
      </c>
      <c r="C20" s="64">
        <v>1</v>
      </c>
      <c r="D20" s="63">
        <v>0</v>
      </c>
      <c r="E20" s="64">
        <v>0</v>
      </c>
      <c r="F20" s="63">
        <v>0</v>
      </c>
      <c r="G20" s="64">
        <v>0</v>
      </c>
      <c r="H20" s="63">
        <v>0</v>
      </c>
      <c r="I20" s="64">
        <v>0</v>
      </c>
      <c r="J20" s="63">
        <v>0</v>
      </c>
      <c r="K20" s="64">
        <v>0</v>
      </c>
      <c r="L20" s="63">
        <v>0</v>
      </c>
      <c r="M20" s="64">
        <v>1</v>
      </c>
      <c r="N20" s="63">
        <f t="shared" si="1"/>
        <v>2</v>
      </c>
      <c r="O20" s="64">
        <f t="shared" si="1"/>
        <v>2</v>
      </c>
      <c r="P20" s="65">
        <f>O20+N20</f>
        <v>4</v>
      </c>
    </row>
    <row r="21" spans="1:16" s="16" customFormat="1" ht="12.75" customHeight="1">
      <c r="A21" s="15" t="s">
        <v>76</v>
      </c>
      <c r="B21" s="63">
        <v>1</v>
      </c>
      <c r="C21" s="64">
        <v>1</v>
      </c>
      <c r="D21" s="63">
        <v>0</v>
      </c>
      <c r="E21" s="64">
        <v>0</v>
      </c>
      <c r="F21" s="63">
        <v>0</v>
      </c>
      <c r="G21" s="64">
        <v>0</v>
      </c>
      <c r="H21" s="63">
        <v>0</v>
      </c>
      <c r="I21" s="64">
        <v>0</v>
      </c>
      <c r="J21" s="63">
        <v>0</v>
      </c>
      <c r="K21" s="64">
        <v>1</v>
      </c>
      <c r="L21" s="63">
        <v>0</v>
      </c>
      <c r="M21" s="64">
        <v>1</v>
      </c>
      <c r="N21" s="63">
        <f t="shared" si="1"/>
        <v>1</v>
      </c>
      <c r="O21" s="64">
        <f t="shared" si="1"/>
        <v>3</v>
      </c>
      <c r="P21" s="65">
        <f>O21+N21</f>
        <v>4</v>
      </c>
    </row>
    <row r="22" spans="2:16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11"/>
    </row>
    <row r="24" ht="12.75" customHeight="1">
      <c r="A24" s="39" t="s">
        <v>69</v>
      </c>
    </row>
    <row r="25" spans="1:13" ht="12.75" customHeight="1">
      <c r="A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ht="12.75" customHeight="1">
      <c r="A26" s="36" t="s">
        <v>79</v>
      </c>
    </row>
    <row r="39" spans="1:16" s="16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92" spans="1:16" s="16" customFormat="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102" spans="1:16" s="16" customFormat="1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24" spans="1:16" s="16" customFormat="1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47" spans="1:16" s="16" customFormat="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70" spans="1:16" s="16" customFormat="1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92" spans="1:16" s="16" customFormat="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214" spans="1:16" s="16" customFormat="1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46" spans="1:16" s="16" customFormat="1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56" spans="1:16" s="16" customFormat="1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78" spans="1:16" s="16" customFormat="1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90" spans="1:16" s="16" customFormat="1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301" spans="1:16" s="16" customFormat="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14" spans="1:16" s="16" customFormat="1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46" spans="1:16" s="16" customFormat="1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56" spans="1:16" s="16" customFormat="1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03/15/2005 (mwc)
&amp;F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H36"/>
  <sheetViews>
    <sheetView workbookViewId="0" topLeftCell="A1">
      <selection activeCell="D11" sqref="D11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ht="12.75" customHeight="1">
      <c r="A1" s="1" t="s">
        <v>71</v>
      </c>
    </row>
    <row r="2" spans="6:8" ht="12.75" customHeight="1">
      <c r="F2"/>
      <c r="G2"/>
      <c r="H2"/>
    </row>
    <row r="3" spans="1:7" ht="12.75" customHeight="1">
      <c r="A3" s="6" t="s">
        <v>13</v>
      </c>
      <c r="E3"/>
      <c r="F3"/>
      <c r="G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45</v>
      </c>
      <c r="B6" s="14">
        <v>3</v>
      </c>
      <c r="C6" s="14">
        <f>'GN'!P17</f>
        <v>6</v>
      </c>
      <c r="D6" s="14">
        <v>6</v>
      </c>
      <c r="E6" s="26"/>
      <c r="F6" s="26"/>
      <c r="G6" s="26"/>
    </row>
    <row r="7" spans="1:7" s="16" customFormat="1" ht="12.75" customHeight="1">
      <c r="A7" s="15" t="s">
        <v>47</v>
      </c>
      <c r="B7" s="14">
        <v>1</v>
      </c>
      <c r="C7" s="14">
        <f>'GN'!P18</f>
        <v>7</v>
      </c>
      <c r="D7" s="14">
        <v>8</v>
      </c>
      <c r="E7" s="26"/>
      <c r="F7" s="26"/>
      <c r="G7" s="26"/>
    </row>
    <row r="8" spans="1:7" s="16" customFormat="1" ht="12.75" customHeight="1">
      <c r="A8" s="6" t="s">
        <v>52</v>
      </c>
      <c r="B8" s="14">
        <v>2</v>
      </c>
      <c r="C8" s="14">
        <f>'GN'!P19</f>
        <v>4</v>
      </c>
      <c r="D8" s="14">
        <v>3</v>
      </c>
      <c r="E8" s="26"/>
      <c r="F8" s="26"/>
      <c r="G8" s="26"/>
    </row>
    <row r="9" spans="1:7" s="16" customFormat="1" ht="12.75" customHeight="1">
      <c r="A9" s="6" t="s">
        <v>59</v>
      </c>
      <c r="B9" s="14">
        <v>2</v>
      </c>
      <c r="C9" s="14">
        <f>'GN'!P20</f>
        <v>4</v>
      </c>
      <c r="D9" s="14">
        <v>3</v>
      </c>
      <c r="E9" s="26"/>
      <c r="F9" s="26"/>
      <c r="G9" s="26"/>
    </row>
    <row r="10" spans="1:7" s="16" customFormat="1" ht="12.75" customHeight="1">
      <c r="A10" s="6" t="s">
        <v>76</v>
      </c>
      <c r="B10" s="14">
        <v>2</v>
      </c>
      <c r="C10" s="14">
        <f>'GN'!P21</f>
        <v>4</v>
      </c>
      <c r="D10" s="14">
        <v>2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9" customFormat="1" ht="12.75" customHeight="1">
      <c r="A13" s="40" t="s">
        <v>17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18</v>
      </c>
      <c r="G13" s="50" t="s">
        <v>7</v>
      </c>
      <c r="H13" s="50" t="s">
        <v>8</v>
      </c>
    </row>
    <row r="14" spans="1:8" s="39" customFormat="1" ht="12.75" customHeight="1">
      <c r="A14" s="40"/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2" t="s">
        <v>18</v>
      </c>
      <c r="H14" s="52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45</v>
      </c>
      <c r="B16" s="77">
        <v>315</v>
      </c>
      <c r="C16" s="77">
        <v>105</v>
      </c>
      <c r="D16" s="77">
        <f>C16+B16</f>
        <v>420</v>
      </c>
      <c r="E16" s="77">
        <v>0</v>
      </c>
      <c r="F16" s="77">
        <v>0</v>
      </c>
      <c r="G16" s="77">
        <f>F16+E16</f>
        <v>0</v>
      </c>
      <c r="H16" s="78">
        <f>G16+D16</f>
        <v>420</v>
      </c>
    </row>
    <row r="17" spans="1:8" ht="12.75" customHeight="1">
      <c r="A17" s="6" t="s">
        <v>51</v>
      </c>
      <c r="B17" s="77">
        <v>24</v>
      </c>
      <c r="C17" s="77">
        <v>0</v>
      </c>
      <c r="D17" s="77">
        <f>C17+B17</f>
        <v>24</v>
      </c>
      <c r="E17" s="77">
        <v>0</v>
      </c>
      <c r="F17" s="77">
        <v>0</v>
      </c>
      <c r="G17" s="77">
        <f>F17+E17</f>
        <v>0</v>
      </c>
      <c r="H17" s="78">
        <f>G17+D17</f>
        <v>24</v>
      </c>
    </row>
    <row r="18" spans="1:8" ht="12.75" customHeight="1">
      <c r="A18" s="6" t="s">
        <v>52</v>
      </c>
      <c r="B18" s="77">
        <v>0</v>
      </c>
      <c r="C18" s="77">
        <v>0</v>
      </c>
      <c r="D18" s="77">
        <f>C18+B18</f>
        <v>0</v>
      </c>
      <c r="E18" s="77">
        <v>0</v>
      </c>
      <c r="F18" s="77">
        <v>0</v>
      </c>
      <c r="G18" s="77">
        <f>F18+E18</f>
        <v>0</v>
      </c>
      <c r="H18" s="78">
        <f>G18+D18</f>
        <v>0</v>
      </c>
    </row>
    <row r="19" spans="1:8" ht="12.75" customHeight="1">
      <c r="A19" s="6" t="s">
        <v>59</v>
      </c>
      <c r="B19" s="77">
        <v>0</v>
      </c>
      <c r="C19" s="77">
        <v>0</v>
      </c>
      <c r="D19" s="77">
        <f>C19+B19</f>
        <v>0</v>
      </c>
      <c r="E19" s="77">
        <v>0</v>
      </c>
      <c r="F19" s="77">
        <v>0</v>
      </c>
      <c r="G19" s="77">
        <f>F19+E19</f>
        <v>0</v>
      </c>
      <c r="H19" s="78">
        <f>G19+D19</f>
        <v>0</v>
      </c>
    </row>
    <row r="20" spans="1:8" ht="12.75" customHeight="1">
      <c r="A20" s="6" t="s">
        <v>76</v>
      </c>
      <c r="B20" s="77">
        <v>0</v>
      </c>
      <c r="C20" s="77">
        <v>0</v>
      </c>
      <c r="D20" s="77">
        <f>C20+B20</f>
        <v>0</v>
      </c>
      <c r="E20" s="77">
        <v>0</v>
      </c>
      <c r="F20" s="77">
        <v>0</v>
      </c>
      <c r="G20" s="77">
        <f>F20+E20</f>
        <v>0</v>
      </c>
      <c r="H20" s="78">
        <f>G20+D20</f>
        <v>0</v>
      </c>
    </row>
    <row r="21" spans="1:8" ht="12.75" customHeight="1">
      <c r="A21" s="37"/>
      <c r="B21" s="9"/>
      <c r="C21" s="9"/>
      <c r="D21" s="9"/>
      <c r="E21" s="9"/>
      <c r="F21" s="9"/>
      <c r="G21" s="9"/>
      <c r="H21" s="11"/>
    </row>
    <row r="22" spans="1:8" ht="12.75" customHeight="1">
      <c r="A22" s="37"/>
      <c r="B22"/>
      <c r="C22"/>
      <c r="D22"/>
      <c r="E22"/>
      <c r="F22" s="16"/>
      <c r="G22" s="16"/>
      <c r="H22" s="16"/>
    </row>
    <row r="23" spans="1:8" s="39" customFormat="1" ht="12.75" customHeight="1">
      <c r="A23" s="40" t="s">
        <v>23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24</v>
      </c>
      <c r="G23" s="49" t="s">
        <v>25</v>
      </c>
      <c r="H23" s="50" t="s">
        <v>8</v>
      </c>
    </row>
    <row r="24" spans="2:8" s="39" customFormat="1" ht="12.75" customHeight="1"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1" t="s">
        <v>18</v>
      </c>
      <c r="H24" s="52" t="s">
        <v>7</v>
      </c>
    </row>
    <row r="25" spans="2:8" ht="12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45</v>
      </c>
      <c r="B26" s="24">
        <v>267.75</v>
      </c>
      <c r="C26" s="24">
        <v>120.75</v>
      </c>
      <c r="D26" s="24">
        <f>C26+B26</f>
        <v>388.5</v>
      </c>
      <c r="E26" s="24">
        <v>0</v>
      </c>
      <c r="F26" s="24">
        <v>0</v>
      </c>
      <c r="G26" s="24">
        <f>F26+E26</f>
        <v>0</v>
      </c>
      <c r="H26" s="25">
        <f>G26+D26</f>
        <v>388.5</v>
      </c>
    </row>
    <row r="27" spans="1:8" ht="12.75" customHeight="1">
      <c r="A27" s="6" t="s">
        <v>51</v>
      </c>
      <c r="B27" s="24">
        <v>20.4</v>
      </c>
      <c r="C27" s="24">
        <v>0</v>
      </c>
      <c r="D27" s="24">
        <f>C27+B27</f>
        <v>20.4</v>
      </c>
      <c r="E27" s="24">
        <v>0</v>
      </c>
      <c r="F27" s="24">
        <v>0</v>
      </c>
      <c r="G27" s="24">
        <f>F27+E27</f>
        <v>0</v>
      </c>
      <c r="H27" s="25">
        <f>G27+D27</f>
        <v>20.4</v>
      </c>
    </row>
    <row r="28" spans="1:8" ht="12.75" customHeight="1">
      <c r="A28" s="6" t="s">
        <v>52</v>
      </c>
      <c r="B28" s="24">
        <v>0</v>
      </c>
      <c r="C28" s="24">
        <v>0</v>
      </c>
      <c r="D28" s="24">
        <f>C28+B28</f>
        <v>0</v>
      </c>
      <c r="E28" s="24">
        <v>0</v>
      </c>
      <c r="F28" s="24">
        <v>0</v>
      </c>
      <c r="G28" s="24">
        <f>F28+E28</f>
        <v>0</v>
      </c>
      <c r="H28" s="25">
        <f>G28+D28</f>
        <v>0</v>
      </c>
    </row>
    <row r="29" spans="1:8" ht="12.75" customHeight="1">
      <c r="A29" s="6" t="s">
        <v>59</v>
      </c>
      <c r="B29" s="24">
        <v>0</v>
      </c>
      <c r="C29" s="24">
        <v>0</v>
      </c>
      <c r="D29" s="24">
        <f>C29+B29</f>
        <v>0</v>
      </c>
      <c r="E29" s="24">
        <v>0</v>
      </c>
      <c r="F29" s="24">
        <v>0</v>
      </c>
      <c r="G29" s="24">
        <f>F29+E29</f>
        <v>0</v>
      </c>
      <c r="H29" s="25">
        <f>G29+D29</f>
        <v>0</v>
      </c>
    </row>
    <row r="30" spans="1:8" ht="12.75" customHeight="1">
      <c r="A30" s="6" t="s">
        <v>76</v>
      </c>
      <c r="B30" s="24">
        <v>0</v>
      </c>
      <c r="C30" s="24">
        <v>0</v>
      </c>
      <c r="D30" s="24">
        <f>C30+B30</f>
        <v>0</v>
      </c>
      <c r="E30" s="24">
        <v>0</v>
      </c>
      <c r="F30" s="24">
        <v>0</v>
      </c>
      <c r="G30" s="24">
        <f>F30+E30</f>
        <v>0</v>
      </c>
      <c r="H30" s="25">
        <f>G30+D30</f>
        <v>0</v>
      </c>
    </row>
    <row r="31" spans="1:8" ht="12.75" customHeight="1">
      <c r="A31" s="37"/>
      <c r="B31" s="9"/>
      <c r="C31" s="9"/>
      <c r="D31" s="9"/>
      <c r="E31" s="9"/>
      <c r="F31" s="9"/>
      <c r="G31" s="9"/>
      <c r="H31" s="11"/>
    </row>
    <row r="33" ht="12.75" customHeight="1">
      <c r="A33" s="2" t="s">
        <v>67</v>
      </c>
    </row>
    <row r="35" ht="12.75" customHeight="1">
      <c r="A35" s="36" t="s">
        <v>55</v>
      </c>
    </row>
    <row r="36" ht="12.75" customHeight="1">
      <c r="A36" s="36" t="s">
        <v>49</v>
      </c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R295"/>
  <sheetViews>
    <sheetView workbookViewId="0" topLeftCell="A7">
      <selection activeCell="D20" sqref="D20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33</v>
      </c>
    </row>
    <row r="2" ht="10.5" customHeight="1">
      <c r="A2" s="1"/>
    </row>
    <row r="3" spans="1:18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128" t="s">
        <v>6</v>
      </c>
      <c r="M3" s="129"/>
      <c r="N3" s="117" t="s">
        <v>60</v>
      </c>
      <c r="O3" s="117"/>
      <c r="P3" s="46" t="s">
        <v>7</v>
      </c>
      <c r="Q3" s="47"/>
      <c r="R3" s="42" t="s">
        <v>8</v>
      </c>
    </row>
    <row r="4" spans="1:18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3" t="s">
        <v>9</v>
      </c>
      <c r="Q4" s="44" t="s">
        <v>10</v>
      </c>
      <c r="R4" s="45" t="s">
        <v>7</v>
      </c>
    </row>
    <row r="5" spans="1:18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18"/>
      <c r="O5" s="118"/>
      <c r="P5" s="3"/>
      <c r="Q5" s="4"/>
      <c r="R5" s="8"/>
    </row>
    <row r="6" spans="1:18" ht="12.75" customHeight="1">
      <c r="A6" s="6" t="s">
        <v>45</v>
      </c>
      <c r="B6" s="63">
        <v>6</v>
      </c>
      <c r="C6" s="64">
        <v>6</v>
      </c>
      <c r="D6" s="63">
        <v>0</v>
      </c>
      <c r="E6" s="64">
        <v>0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85">
        <v>0</v>
      </c>
      <c r="O6" s="85">
        <v>0</v>
      </c>
      <c r="P6" s="63">
        <f aca="true" t="shared" si="0" ref="P6:Q10">L6+J6+H6+F6+D6+B6</f>
        <v>6</v>
      </c>
      <c r="Q6" s="64">
        <f t="shared" si="0"/>
        <v>6</v>
      </c>
      <c r="R6" s="65">
        <f>Q6+P6</f>
        <v>12</v>
      </c>
    </row>
    <row r="7" spans="1:18" ht="12.75" customHeight="1">
      <c r="A7" s="95" t="s">
        <v>47</v>
      </c>
      <c r="B7" s="63">
        <v>1</v>
      </c>
      <c r="C7" s="64">
        <v>3</v>
      </c>
      <c r="D7" s="63">
        <v>0</v>
      </c>
      <c r="E7" s="64">
        <v>0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0</v>
      </c>
      <c r="M7" s="64">
        <v>0</v>
      </c>
      <c r="N7" s="85">
        <v>0</v>
      </c>
      <c r="O7" s="85">
        <v>0</v>
      </c>
      <c r="P7" s="63">
        <f t="shared" si="0"/>
        <v>1</v>
      </c>
      <c r="Q7" s="64">
        <f t="shared" si="0"/>
        <v>3</v>
      </c>
      <c r="R7" s="65">
        <f>Q7+P7</f>
        <v>4</v>
      </c>
    </row>
    <row r="8" spans="1:18" ht="12.75" customHeight="1">
      <c r="A8" s="15" t="s">
        <v>52</v>
      </c>
      <c r="B8" s="63">
        <v>2</v>
      </c>
      <c r="C8" s="64">
        <v>2</v>
      </c>
      <c r="D8" s="63">
        <v>0</v>
      </c>
      <c r="E8" s="64">
        <v>0</v>
      </c>
      <c r="F8" s="63">
        <v>0</v>
      </c>
      <c r="G8" s="64">
        <v>0</v>
      </c>
      <c r="H8" s="63">
        <v>0</v>
      </c>
      <c r="I8" s="64">
        <v>0</v>
      </c>
      <c r="J8" s="63">
        <v>1</v>
      </c>
      <c r="K8" s="64">
        <v>0</v>
      </c>
      <c r="L8" s="63">
        <v>0</v>
      </c>
      <c r="M8" s="64">
        <v>0</v>
      </c>
      <c r="N8" s="85">
        <v>0</v>
      </c>
      <c r="O8" s="85">
        <v>0</v>
      </c>
      <c r="P8" s="63">
        <f t="shared" si="0"/>
        <v>3</v>
      </c>
      <c r="Q8" s="64">
        <f t="shared" si="0"/>
        <v>2</v>
      </c>
      <c r="R8" s="65">
        <f>Q8+P8</f>
        <v>5</v>
      </c>
    </row>
    <row r="9" spans="1:18" ht="12.75" customHeight="1">
      <c r="A9" s="15" t="s">
        <v>59</v>
      </c>
      <c r="B9" s="63">
        <v>11</v>
      </c>
      <c r="C9" s="64">
        <v>5</v>
      </c>
      <c r="D9" s="63">
        <v>0</v>
      </c>
      <c r="E9" s="64">
        <v>0</v>
      </c>
      <c r="F9" s="63">
        <v>0</v>
      </c>
      <c r="G9" s="64">
        <v>0</v>
      </c>
      <c r="H9" s="63">
        <v>0</v>
      </c>
      <c r="I9" s="64">
        <v>1</v>
      </c>
      <c r="J9" s="63">
        <v>0</v>
      </c>
      <c r="K9" s="64">
        <v>1</v>
      </c>
      <c r="L9" s="63">
        <v>0</v>
      </c>
      <c r="M9" s="64">
        <v>0</v>
      </c>
      <c r="N9" s="85">
        <v>0</v>
      </c>
      <c r="O9" s="85">
        <v>0</v>
      </c>
      <c r="P9" s="63">
        <f t="shared" si="0"/>
        <v>11</v>
      </c>
      <c r="Q9" s="64">
        <f t="shared" si="0"/>
        <v>7</v>
      </c>
      <c r="R9" s="65">
        <f>Q9+P9</f>
        <v>18</v>
      </c>
    </row>
    <row r="10" spans="1:18" ht="12.75" customHeight="1">
      <c r="A10" s="15" t="s">
        <v>76</v>
      </c>
      <c r="B10" s="63">
        <v>3</v>
      </c>
      <c r="C10" s="64">
        <v>0</v>
      </c>
      <c r="D10" s="63">
        <v>1</v>
      </c>
      <c r="E10" s="64">
        <v>0</v>
      </c>
      <c r="F10" s="63">
        <v>0</v>
      </c>
      <c r="G10" s="64">
        <v>0</v>
      </c>
      <c r="H10" s="63">
        <v>0</v>
      </c>
      <c r="I10" s="64">
        <v>0</v>
      </c>
      <c r="J10" s="63">
        <v>1</v>
      </c>
      <c r="K10" s="64">
        <v>0</v>
      </c>
      <c r="L10" s="63">
        <v>0</v>
      </c>
      <c r="M10" s="64">
        <v>0</v>
      </c>
      <c r="N10" s="85">
        <v>0</v>
      </c>
      <c r="O10" s="85">
        <v>0</v>
      </c>
      <c r="P10" s="63">
        <f t="shared" si="0"/>
        <v>5</v>
      </c>
      <c r="Q10" s="64">
        <f t="shared" si="0"/>
        <v>0</v>
      </c>
      <c r="R10" s="65">
        <f>Q10+P10</f>
        <v>5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spans="2:18" ht="10.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12.75" customHeight="1">
      <c r="B13" s="46" t="s">
        <v>1</v>
      </c>
      <c r="C13" s="47"/>
      <c r="D13" s="46" t="s">
        <v>2</v>
      </c>
      <c r="E13" s="47"/>
      <c r="F13" s="46" t="s">
        <v>3</v>
      </c>
      <c r="G13" s="47"/>
      <c r="H13" s="46" t="s">
        <v>4</v>
      </c>
      <c r="I13" s="47"/>
      <c r="J13" s="46" t="s">
        <v>5</v>
      </c>
      <c r="K13" s="47"/>
      <c r="L13" s="128" t="s">
        <v>6</v>
      </c>
      <c r="M13" s="129"/>
      <c r="N13" s="117" t="s">
        <v>60</v>
      </c>
      <c r="O13" s="117"/>
      <c r="P13" s="46" t="s">
        <v>7</v>
      </c>
      <c r="Q13" s="47"/>
      <c r="R13" s="42" t="s">
        <v>8</v>
      </c>
    </row>
    <row r="14" spans="1:18" ht="12.75" customHeight="1">
      <c r="A14" s="6" t="s">
        <v>82</v>
      </c>
      <c r="B14" s="43" t="s">
        <v>9</v>
      </c>
      <c r="C14" s="44" t="s">
        <v>10</v>
      </c>
      <c r="D14" s="43" t="s">
        <v>9</v>
      </c>
      <c r="E14" s="44" t="s">
        <v>10</v>
      </c>
      <c r="F14" s="43" t="s">
        <v>9</v>
      </c>
      <c r="G14" s="44" t="s">
        <v>10</v>
      </c>
      <c r="H14" s="43" t="s">
        <v>9</v>
      </c>
      <c r="I14" s="44" t="s">
        <v>10</v>
      </c>
      <c r="J14" s="43" t="s">
        <v>9</v>
      </c>
      <c r="K14" s="44" t="s">
        <v>10</v>
      </c>
      <c r="L14" s="43" t="s">
        <v>9</v>
      </c>
      <c r="M14" s="44" t="s">
        <v>10</v>
      </c>
      <c r="N14" s="43" t="s">
        <v>9</v>
      </c>
      <c r="O14" s="44" t="s">
        <v>10</v>
      </c>
      <c r="P14" s="43" t="s">
        <v>9</v>
      </c>
      <c r="Q14" s="44" t="s">
        <v>10</v>
      </c>
      <c r="R14" s="45" t="s">
        <v>7</v>
      </c>
    </row>
    <row r="15" spans="1:18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118"/>
      <c r="O15" s="118"/>
      <c r="P15" s="3"/>
      <c r="Q15" s="4"/>
      <c r="R15" s="8"/>
    </row>
    <row r="16" spans="1:18" ht="12.75" customHeight="1">
      <c r="A16" s="6" t="s">
        <v>45</v>
      </c>
      <c r="B16" s="63">
        <v>1</v>
      </c>
      <c r="C16" s="64">
        <v>2</v>
      </c>
      <c r="D16" s="63">
        <v>0</v>
      </c>
      <c r="E16" s="64">
        <v>0</v>
      </c>
      <c r="F16" s="63">
        <v>0</v>
      </c>
      <c r="G16" s="64">
        <v>0</v>
      </c>
      <c r="H16" s="63">
        <v>0</v>
      </c>
      <c r="I16" s="64">
        <v>0</v>
      </c>
      <c r="J16" s="63">
        <v>0</v>
      </c>
      <c r="K16" s="64">
        <v>0</v>
      </c>
      <c r="L16" s="63">
        <v>0</v>
      </c>
      <c r="M16" s="64">
        <v>0</v>
      </c>
      <c r="N16" s="85">
        <v>0</v>
      </c>
      <c r="O16" s="85">
        <v>0</v>
      </c>
      <c r="P16" s="63">
        <f aca="true" t="shared" si="1" ref="P16:Q20">L16+J16+H16+F16+D16+B16</f>
        <v>1</v>
      </c>
      <c r="Q16" s="64">
        <f t="shared" si="1"/>
        <v>2</v>
      </c>
      <c r="R16" s="65">
        <f>Q16+P16</f>
        <v>3</v>
      </c>
    </row>
    <row r="17" spans="1:18" ht="12.75" customHeight="1">
      <c r="A17" s="95" t="s">
        <v>47</v>
      </c>
      <c r="B17" s="63">
        <v>2</v>
      </c>
      <c r="C17" s="64">
        <v>3</v>
      </c>
      <c r="D17" s="63">
        <v>0</v>
      </c>
      <c r="E17" s="64">
        <v>0</v>
      </c>
      <c r="F17" s="63">
        <v>0</v>
      </c>
      <c r="G17" s="64">
        <v>0</v>
      </c>
      <c r="H17" s="63">
        <v>0</v>
      </c>
      <c r="I17" s="64">
        <v>0</v>
      </c>
      <c r="J17" s="63">
        <v>0</v>
      </c>
      <c r="K17" s="64">
        <v>0</v>
      </c>
      <c r="L17" s="63">
        <v>0</v>
      </c>
      <c r="M17" s="64">
        <v>0</v>
      </c>
      <c r="N17" s="85">
        <v>0</v>
      </c>
      <c r="O17" s="85">
        <v>0</v>
      </c>
      <c r="P17" s="63">
        <f t="shared" si="1"/>
        <v>2</v>
      </c>
      <c r="Q17" s="64">
        <f t="shared" si="1"/>
        <v>3</v>
      </c>
      <c r="R17" s="65">
        <f>Q17+P17</f>
        <v>5</v>
      </c>
    </row>
    <row r="18" spans="1:18" ht="12.75" customHeight="1">
      <c r="A18" s="15" t="s">
        <v>52</v>
      </c>
      <c r="B18" s="63">
        <v>1</v>
      </c>
      <c r="C18" s="64">
        <v>0</v>
      </c>
      <c r="D18" s="63">
        <v>0</v>
      </c>
      <c r="E18" s="64">
        <v>0</v>
      </c>
      <c r="F18" s="63">
        <v>0</v>
      </c>
      <c r="G18" s="64">
        <v>0</v>
      </c>
      <c r="H18" s="63">
        <v>0</v>
      </c>
      <c r="I18" s="64">
        <v>0</v>
      </c>
      <c r="J18" s="63">
        <v>0</v>
      </c>
      <c r="K18" s="64">
        <v>0</v>
      </c>
      <c r="L18" s="63">
        <v>0</v>
      </c>
      <c r="M18" s="64">
        <v>0</v>
      </c>
      <c r="N18" s="85">
        <v>0</v>
      </c>
      <c r="O18" s="85">
        <v>0</v>
      </c>
      <c r="P18" s="63">
        <f t="shared" si="1"/>
        <v>1</v>
      </c>
      <c r="Q18" s="64">
        <f t="shared" si="1"/>
        <v>0</v>
      </c>
      <c r="R18" s="65">
        <f>Q18+P18</f>
        <v>1</v>
      </c>
    </row>
    <row r="19" spans="1:18" ht="12.75" customHeight="1">
      <c r="A19" s="15" t="s">
        <v>59</v>
      </c>
      <c r="B19" s="63">
        <v>2</v>
      </c>
      <c r="C19" s="64">
        <v>3</v>
      </c>
      <c r="D19" s="63">
        <v>0</v>
      </c>
      <c r="E19" s="64">
        <v>0</v>
      </c>
      <c r="F19" s="63">
        <v>0</v>
      </c>
      <c r="G19" s="64">
        <v>0</v>
      </c>
      <c r="H19" s="63">
        <v>0</v>
      </c>
      <c r="I19" s="64">
        <v>0</v>
      </c>
      <c r="J19" s="63">
        <v>0</v>
      </c>
      <c r="K19" s="64">
        <v>0</v>
      </c>
      <c r="L19" s="63">
        <v>0</v>
      </c>
      <c r="M19" s="64">
        <v>0</v>
      </c>
      <c r="N19" s="85">
        <v>0</v>
      </c>
      <c r="O19" s="85">
        <v>0</v>
      </c>
      <c r="P19" s="63">
        <f t="shared" si="1"/>
        <v>2</v>
      </c>
      <c r="Q19" s="64">
        <f t="shared" si="1"/>
        <v>3</v>
      </c>
      <c r="R19" s="65">
        <f>Q19+P19</f>
        <v>5</v>
      </c>
    </row>
    <row r="20" spans="1:18" ht="12.75" customHeight="1">
      <c r="A20" s="15" t="s">
        <v>76</v>
      </c>
      <c r="B20" s="63">
        <v>1</v>
      </c>
      <c r="C20" s="64">
        <v>2</v>
      </c>
      <c r="D20" s="63">
        <v>0</v>
      </c>
      <c r="E20" s="64">
        <v>0</v>
      </c>
      <c r="F20" s="63">
        <v>0</v>
      </c>
      <c r="G20" s="64">
        <v>0</v>
      </c>
      <c r="H20" s="63">
        <v>0</v>
      </c>
      <c r="I20" s="64">
        <v>0</v>
      </c>
      <c r="J20" s="63">
        <v>0</v>
      </c>
      <c r="K20" s="64">
        <v>0</v>
      </c>
      <c r="L20" s="63">
        <v>0</v>
      </c>
      <c r="M20" s="64">
        <v>0</v>
      </c>
      <c r="N20" s="85">
        <v>0</v>
      </c>
      <c r="O20" s="85">
        <v>0</v>
      </c>
      <c r="P20" s="63">
        <f t="shared" si="1"/>
        <v>1</v>
      </c>
      <c r="Q20" s="64">
        <f t="shared" si="1"/>
        <v>2</v>
      </c>
      <c r="R20" s="65">
        <f>Q20+P20</f>
        <v>3</v>
      </c>
    </row>
    <row r="21" spans="2:18" ht="10.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20"/>
      <c r="O21" s="20"/>
      <c r="P21" s="9"/>
      <c r="Q21" s="10"/>
      <c r="R21" s="11"/>
    </row>
    <row r="22" ht="10.5" customHeight="1"/>
    <row r="23" ht="12.75" customHeight="1">
      <c r="A23" s="6" t="s">
        <v>13</v>
      </c>
    </row>
    <row r="24" spans="1:18" ht="12.75" customHeight="1">
      <c r="A24" s="6" t="s">
        <v>11</v>
      </c>
      <c r="B24" s="46" t="s">
        <v>1</v>
      </c>
      <c r="C24" s="47"/>
      <c r="D24" s="46" t="s">
        <v>2</v>
      </c>
      <c r="E24" s="47"/>
      <c r="F24" s="46" t="s">
        <v>3</v>
      </c>
      <c r="G24" s="47"/>
      <c r="H24" s="46" t="s">
        <v>4</v>
      </c>
      <c r="I24" s="47"/>
      <c r="J24" s="46" t="s">
        <v>5</v>
      </c>
      <c r="K24" s="47"/>
      <c r="L24" s="128" t="s">
        <v>6</v>
      </c>
      <c r="M24" s="129"/>
      <c r="N24" s="117" t="s">
        <v>60</v>
      </c>
      <c r="O24" s="117"/>
      <c r="P24" s="46" t="s">
        <v>7</v>
      </c>
      <c r="Q24" s="47"/>
      <c r="R24" s="42" t="s">
        <v>8</v>
      </c>
    </row>
    <row r="25" spans="1:18" ht="12.75" customHeight="1">
      <c r="A25" s="6" t="s">
        <v>12</v>
      </c>
      <c r="B25" s="43" t="s">
        <v>9</v>
      </c>
      <c r="C25" s="44" t="s">
        <v>10</v>
      </c>
      <c r="D25" s="43" t="s">
        <v>9</v>
      </c>
      <c r="E25" s="44" t="s">
        <v>10</v>
      </c>
      <c r="F25" s="43" t="s">
        <v>9</v>
      </c>
      <c r="G25" s="44" t="s">
        <v>10</v>
      </c>
      <c r="H25" s="43" t="s">
        <v>9</v>
      </c>
      <c r="I25" s="44" t="s">
        <v>10</v>
      </c>
      <c r="J25" s="43" t="s">
        <v>9</v>
      </c>
      <c r="K25" s="44" t="s">
        <v>10</v>
      </c>
      <c r="L25" s="43" t="s">
        <v>9</v>
      </c>
      <c r="M25" s="44" t="s">
        <v>10</v>
      </c>
      <c r="N25" s="43" t="s">
        <v>9</v>
      </c>
      <c r="O25" s="44" t="s">
        <v>10</v>
      </c>
      <c r="P25" s="43" t="s">
        <v>9</v>
      </c>
      <c r="Q25" s="44" t="s">
        <v>10</v>
      </c>
      <c r="R25" s="45" t="s">
        <v>7</v>
      </c>
    </row>
    <row r="26" spans="1:18" ht="10.5" customHeight="1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23"/>
      <c r="N26" s="21"/>
      <c r="O26" s="23"/>
      <c r="P26" s="12"/>
      <c r="Q26" s="13"/>
      <c r="R26" s="14"/>
    </row>
    <row r="27" spans="1:18" s="16" customFormat="1" ht="12.75" customHeight="1">
      <c r="A27" s="15" t="s">
        <v>45</v>
      </c>
      <c r="B27" s="63">
        <v>22</v>
      </c>
      <c r="C27" s="85">
        <v>18</v>
      </c>
      <c r="D27" s="63">
        <v>1</v>
      </c>
      <c r="E27" s="85">
        <v>1</v>
      </c>
      <c r="F27" s="63">
        <v>0</v>
      </c>
      <c r="G27" s="85">
        <v>0</v>
      </c>
      <c r="H27" s="63">
        <v>0</v>
      </c>
      <c r="I27" s="85">
        <v>1</v>
      </c>
      <c r="J27" s="63">
        <v>1</v>
      </c>
      <c r="K27" s="85">
        <v>1</v>
      </c>
      <c r="L27" s="63">
        <v>0</v>
      </c>
      <c r="M27" s="85">
        <v>0</v>
      </c>
      <c r="N27" s="63">
        <v>0</v>
      </c>
      <c r="O27" s="85">
        <v>0</v>
      </c>
      <c r="P27" s="63">
        <f aca="true" t="shared" si="2" ref="P27:Q31">L27+J27+H27+F27+D27+B27</f>
        <v>24</v>
      </c>
      <c r="Q27" s="85">
        <f t="shared" si="2"/>
        <v>21</v>
      </c>
      <c r="R27" s="65">
        <f>Q27+P27</f>
        <v>45</v>
      </c>
    </row>
    <row r="28" spans="1:18" s="16" customFormat="1" ht="12.75" customHeight="1">
      <c r="A28" s="96" t="s">
        <v>47</v>
      </c>
      <c r="B28" s="63">
        <v>23</v>
      </c>
      <c r="C28" s="85">
        <v>20</v>
      </c>
      <c r="D28" s="63">
        <v>1</v>
      </c>
      <c r="E28" s="85">
        <v>1</v>
      </c>
      <c r="F28" s="63">
        <v>0</v>
      </c>
      <c r="G28" s="85">
        <v>0</v>
      </c>
      <c r="H28" s="63">
        <v>0</v>
      </c>
      <c r="I28" s="85">
        <v>1</v>
      </c>
      <c r="J28" s="63">
        <v>2</v>
      </c>
      <c r="K28" s="85">
        <v>1</v>
      </c>
      <c r="L28" s="63">
        <v>0</v>
      </c>
      <c r="M28" s="85">
        <v>1</v>
      </c>
      <c r="N28" s="63">
        <v>0</v>
      </c>
      <c r="O28" s="85">
        <v>0</v>
      </c>
      <c r="P28" s="63">
        <f t="shared" si="2"/>
        <v>26</v>
      </c>
      <c r="Q28" s="85">
        <f t="shared" si="2"/>
        <v>24</v>
      </c>
      <c r="R28" s="65">
        <f>Q28+P28</f>
        <v>50</v>
      </c>
    </row>
    <row r="29" spans="1:18" s="16" customFormat="1" ht="12.75" customHeight="1">
      <c r="A29" s="96" t="s">
        <v>52</v>
      </c>
      <c r="B29" s="63">
        <v>32</v>
      </c>
      <c r="C29" s="85">
        <v>14</v>
      </c>
      <c r="D29" s="63">
        <v>3</v>
      </c>
      <c r="E29" s="85">
        <v>1</v>
      </c>
      <c r="F29" s="63">
        <v>0</v>
      </c>
      <c r="G29" s="85">
        <v>0</v>
      </c>
      <c r="H29" s="63">
        <v>0</v>
      </c>
      <c r="I29" s="85">
        <v>1</v>
      </c>
      <c r="J29" s="63">
        <v>1</v>
      </c>
      <c r="K29" s="85">
        <v>1</v>
      </c>
      <c r="L29" s="63">
        <v>0</v>
      </c>
      <c r="M29" s="85">
        <v>1</v>
      </c>
      <c r="N29" s="63">
        <v>0</v>
      </c>
      <c r="O29" s="85">
        <v>0</v>
      </c>
      <c r="P29" s="63">
        <f t="shared" si="2"/>
        <v>36</v>
      </c>
      <c r="Q29" s="85">
        <f t="shared" si="2"/>
        <v>18</v>
      </c>
      <c r="R29" s="65">
        <f>Q29+P29</f>
        <v>54</v>
      </c>
    </row>
    <row r="30" spans="1:18" s="16" customFormat="1" ht="12.75" customHeight="1">
      <c r="A30" s="15" t="s">
        <v>59</v>
      </c>
      <c r="B30" s="63">
        <v>42</v>
      </c>
      <c r="C30" s="85">
        <v>20</v>
      </c>
      <c r="D30" s="63">
        <v>4</v>
      </c>
      <c r="E30" s="85">
        <v>2</v>
      </c>
      <c r="F30" s="63">
        <v>0</v>
      </c>
      <c r="G30" s="85">
        <v>0</v>
      </c>
      <c r="H30" s="63">
        <v>0</v>
      </c>
      <c r="I30" s="85">
        <v>2</v>
      </c>
      <c r="J30" s="63">
        <v>1</v>
      </c>
      <c r="K30" s="85">
        <v>1</v>
      </c>
      <c r="L30" s="63">
        <v>2</v>
      </c>
      <c r="M30" s="85">
        <v>1</v>
      </c>
      <c r="N30" s="63">
        <v>0</v>
      </c>
      <c r="O30" s="85">
        <v>0</v>
      </c>
      <c r="P30" s="63">
        <f t="shared" si="2"/>
        <v>49</v>
      </c>
      <c r="Q30" s="85">
        <f t="shared" si="2"/>
        <v>26</v>
      </c>
      <c r="R30" s="65">
        <f>Q30+P30</f>
        <v>75</v>
      </c>
    </row>
    <row r="31" spans="1:18" s="16" customFormat="1" ht="12.75" customHeight="1">
      <c r="A31" s="15" t="s">
        <v>76</v>
      </c>
      <c r="B31" s="63">
        <v>42</v>
      </c>
      <c r="C31" s="85">
        <v>27</v>
      </c>
      <c r="D31" s="63">
        <v>4</v>
      </c>
      <c r="E31" s="85">
        <v>1</v>
      </c>
      <c r="F31" s="63">
        <v>1</v>
      </c>
      <c r="G31" s="85">
        <v>0</v>
      </c>
      <c r="H31" s="63">
        <v>0</v>
      </c>
      <c r="I31" s="85">
        <v>1</v>
      </c>
      <c r="J31" s="63">
        <v>1</v>
      </c>
      <c r="K31" s="85">
        <v>0</v>
      </c>
      <c r="L31" s="63">
        <v>1</v>
      </c>
      <c r="M31" s="85">
        <v>1</v>
      </c>
      <c r="N31" s="63">
        <v>0</v>
      </c>
      <c r="O31" s="85">
        <v>0</v>
      </c>
      <c r="P31" s="63">
        <f t="shared" si="2"/>
        <v>49</v>
      </c>
      <c r="Q31" s="85">
        <f t="shared" si="2"/>
        <v>30</v>
      </c>
      <c r="R31" s="65">
        <f>Q31+P31</f>
        <v>79</v>
      </c>
    </row>
    <row r="32" spans="2:18" ht="10.5" customHeight="1">
      <c r="B32" s="30"/>
      <c r="C32" s="29"/>
      <c r="D32" s="30"/>
      <c r="E32" s="29"/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1"/>
    </row>
    <row r="33" spans="1:18" ht="10.5" customHeight="1">
      <c r="A33" s="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ht="12.75" customHeight="1">
      <c r="A34" s="6" t="s">
        <v>18</v>
      </c>
    </row>
    <row r="35" spans="1:18" ht="12.75" customHeight="1">
      <c r="A35" s="6" t="s">
        <v>11</v>
      </c>
      <c r="B35" s="46" t="s">
        <v>1</v>
      </c>
      <c r="C35" s="47"/>
      <c r="D35" s="46" t="s">
        <v>2</v>
      </c>
      <c r="E35" s="47"/>
      <c r="F35" s="46" t="s">
        <v>3</v>
      </c>
      <c r="G35" s="47"/>
      <c r="H35" s="46" t="s">
        <v>4</v>
      </c>
      <c r="I35" s="47"/>
      <c r="J35" s="46" t="s">
        <v>5</v>
      </c>
      <c r="K35" s="47"/>
      <c r="L35" s="128" t="s">
        <v>6</v>
      </c>
      <c r="M35" s="129"/>
      <c r="N35" s="117" t="s">
        <v>60</v>
      </c>
      <c r="O35" s="117"/>
      <c r="P35" s="46" t="s">
        <v>7</v>
      </c>
      <c r="Q35" s="47"/>
      <c r="R35" s="42" t="s">
        <v>8</v>
      </c>
    </row>
    <row r="36" spans="1:18" ht="12.75" customHeight="1">
      <c r="A36" s="6" t="s">
        <v>12</v>
      </c>
      <c r="B36" s="43" t="s">
        <v>9</v>
      </c>
      <c r="C36" s="44" t="s">
        <v>10</v>
      </c>
      <c r="D36" s="43" t="s">
        <v>9</v>
      </c>
      <c r="E36" s="44" t="s">
        <v>10</v>
      </c>
      <c r="F36" s="43" t="s">
        <v>9</v>
      </c>
      <c r="G36" s="44" t="s">
        <v>10</v>
      </c>
      <c r="H36" s="43" t="s">
        <v>9</v>
      </c>
      <c r="I36" s="44" t="s">
        <v>10</v>
      </c>
      <c r="J36" s="43" t="s">
        <v>9</v>
      </c>
      <c r="K36" s="44" t="s">
        <v>10</v>
      </c>
      <c r="L36" s="43" t="s">
        <v>9</v>
      </c>
      <c r="M36" s="44" t="s">
        <v>10</v>
      </c>
      <c r="N36" s="43" t="s">
        <v>9</v>
      </c>
      <c r="O36" s="44" t="s">
        <v>10</v>
      </c>
      <c r="P36" s="43" t="s">
        <v>9</v>
      </c>
      <c r="Q36" s="44" t="s">
        <v>10</v>
      </c>
      <c r="R36" s="45" t="s">
        <v>7</v>
      </c>
    </row>
    <row r="37" spans="1:18" ht="10.5" customHeight="1">
      <c r="A37" s="6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23"/>
      <c r="N37" s="21"/>
      <c r="O37" s="23"/>
      <c r="P37" s="12"/>
      <c r="Q37" s="13"/>
      <c r="R37" s="14"/>
    </row>
    <row r="38" spans="1:18" s="16" customFormat="1" ht="12.75" customHeight="1">
      <c r="A38" s="15" t="s">
        <v>45</v>
      </c>
      <c r="B38" s="63">
        <v>6</v>
      </c>
      <c r="C38" s="85">
        <v>7</v>
      </c>
      <c r="D38" s="63">
        <v>0</v>
      </c>
      <c r="E38" s="85">
        <v>0</v>
      </c>
      <c r="F38" s="63">
        <v>0</v>
      </c>
      <c r="G38" s="85">
        <v>0</v>
      </c>
      <c r="H38" s="63">
        <v>0</v>
      </c>
      <c r="I38" s="85">
        <v>0</v>
      </c>
      <c r="J38" s="63">
        <v>0</v>
      </c>
      <c r="K38" s="85">
        <v>0</v>
      </c>
      <c r="L38" s="63">
        <v>0</v>
      </c>
      <c r="M38" s="85">
        <v>0</v>
      </c>
      <c r="N38" s="63">
        <v>0</v>
      </c>
      <c r="O38" s="85">
        <v>0</v>
      </c>
      <c r="P38" s="63">
        <f aca="true" t="shared" si="3" ref="P38:Q42">L38+J38+H38+F38+D38+B38</f>
        <v>6</v>
      </c>
      <c r="Q38" s="85">
        <f t="shared" si="3"/>
        <v>7</v>
      </c>
      <c r="R38" s="65">
        <f>Q38+P38</f>
        <v>13</v>
      </c>
    </row>
    <row r="39" spans="1:18" s="16" customFormat="1" ht="12.75" customHeight="1">
      <c r="A39" s="96" t="s">
        <v>47</v>
      </c>
      <c r="B39" s="63">
        <v>6</v>
      </c>
      <c r="C39" s="85">
        <v>7</v>
      </c>
      <c r="D39" s="63">
        <v>0</v>
      </c>
      <c r="E39" s="85">
        <v>1</v>
      </c>
      <c r="F39" s="63">
        <v>0</v>
      </c>
      <c r="G39" s="85">
        <v>0</v>
      </c>
      <c r="H39" s="63">
        <v>0</v>
      </c>
      <c r="I39" s="85">
        <v>0</v>
      </c>
      <c r="J39" s="63">
        <v>0</v>
      </c>
      <c r="K39" s="85">
        <v>1</v>
      </c>
      <c r="L39" s="63">
        <v>0</v>
      </c>
      <c r="M39" s="85">
        <v>0</v>
      </c>
      <c r="N39" s="63">
        <v>0</v>
      </c>
      <c r="O39" s="85">
        <v>0</v>
      </c>
      <c r="P39" s="63">
        <f t="shared" si="3"/>
        <v>6</v>
      </c>
      <c r="Q39" s="85">
        <f t="shared" si="3"/>
        <v>9</v>
      </c>
      <c r="R39" s="65">
        <f>Q39+P39</f>
        <v>15</v>
      </c>
    </row>
    <row r="40" spans="1:18" s="16" customFormat="1" ht="12.75" customHeight="1">
      <c r="A40" s="96" t="s">
        <v>52</v>
      </c>
      <c r="B40" s="63">
        <v>6</v>
      </c>
      <c r="C40" s="85">
        <v>6</v>
      </c>
      <c r="D40" s="63">
        <v>0</v>
      </c>
      <c r="E40" s="85">
        <v>0</v>
      </c>
      <c r="F40" s="63">
        <v>0</v>
      </c>
      <c r="G40" s="85">
        <v>0</v>
      </c>
      <c r="H40" s="63">
        <v>0</v>
      </c>
      <c r="I40" s="85">
        <v>0</v>
      </c>
      <c r="J40" s="63">
        <v>0</v>
      </c>
      <c r="K40" s="85">
        <v>0</v>
      </c>
      <c r="L40" s="63">
        <v>0</v>
      </c>
      <c r="M40" s="85">
        <v>0</v>
      </c>
      <c r="N40" s="63">
        <v>0</v>
      </c>
      <c r="O40" s="85">
        <v>0</v>
      </c>
      <c r="P40" s="63">
        <f t="shared" si="3"/>
        <v>6</v>
      </c>
      <c r="Q40" s="85">
        <f t="shared" si="3"/>
        <v>6</v>
      </c>
      <c r="R40" s="65">
        <f>Q40+P40</f>
        <v>12</v>
      </c>
    </row>
    <row r="41" spans="1:18" s="16" customFormat="1" ht="12.75" customHeight="1">
      <c r="A41" s="15" t="s">
        <v>59</v>
      </c>
      <c r="B41" s="63">
        <v>4</v>
      </c>
      <c r="C41" s="85">
        <v>9</v>
      </c>
      <c r="D41" s="63">
        <v>0</v>
      </c>
      <c r="E41" s="85">
        <v>0</v>
      </c>
      <c r="F41" s="63">
        <v>0</v>
      </c>
      <c r="G41" s="85">
        <v>0</v>
      </c>
      <c r="H41" s="63">
        <v>0</v>
      </c>
      <c r="I41" s="85">
        <v>0</v>
      </c>
      <c r="J41" s="63">
        <v>0</v>
      </c>
      <c r="K41" s="85">
        <v>0</v>
      </c>
      <c r="L41" s="63">
        <v>0</v>
      </c>
      <c r="M41" s="85">
        <v>0</v>
      </c>
      <c r="N41" s="63">
        <v>0</v>
      </c>
      <c r="O41" s="85">
        <v>0</v>
      </c>
      <c r="P41" s="63">
        <f t="shared" si="3"/>
        <v>4</v>
      </c>
      <c r="Q41" s="85">
        <f t="shared" si="3"/>
        <v>9</v>
      </c>
      <c r="R41" s="65">
        <f>Q41+P41</f>
        <v>13</v>
      </c>
    </row>
    <row r="42" spans="1:18" s="16" customFormat="1" ht="12.75" customHeight="1">
      <c r="A42" s="15" t="s">
        <v>76</v>
      </c>
      <c r="B42" s="63">
        <v>7</v>
      </c>
      <c r="C42" s="85">
        <v>8</v>
      </c>
      <c r="D42" s="63">
        <v>0</v>
      </c>
      <c r="E42" s="85">
        <v>0</v>
      </c>
      <c r="F42" s="63">
        <v>0</v>
      </c>
      <c r="G42" s="85">
        <v>0</v>
      </c>
      <c r="H42" s="63">
        <v>0</v>
      </c>
      <c r="I42" s="85">
        <v>0</v>
      </c>
      <c r="J42" s="63">
        <v>0</v>
      </c>
      <c r="K42" s="85">
        <v>0</v>
      </c>
      <c r="L42" s="63">
        <v>0</v>
      </c>
      <c r="M42" s="85">
        <v>0</v>
      </c>
      <c r="N42" s="63">
        <v>0</v>
      </c>
      <c r="O42" s="85">
        <v>0</v>
      </c>
      <c r="P42" s="63">
        <f t="shared" si="3"/>
        <v>7</v>
      </c>
      <c r="Q42" s="85">
        <f t="shared" si="3"/>
        <v>8</v>
      </c>
      <c r="R42" s="65">
        <f>Q42+P42</f>
        <v>15</v>
      </c>
    </row>
    <row r="43" spans="2:18" ht="10.5" customHeight="1">
      <c r="B43" s="30"/>
      <c r="C43" s="29"/>
      <c r="D43" s="30"/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  <c r="Q43" s="29"/>
      <c r="R43" s="31"/>
    </row>
    <row r="44" spans="1:18" ht="12.75" customHeight="1">
      <c r="A44" s="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ht="12.75" customHeight="1">
      <c r="A45" s="116"/>
    </row>
    <row r="46" ht="12.75" customHeight="1">
      <c r="A46" s="36"/>
    </row>
    <row r="47" spans="1:15" ht="12.75" customHeight="1">
      <c r="A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63" spans="1:18" s="16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86" spans="1:18" s="16" customFormat="1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109" spans="1:18" s="16" customFormat="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31" spans="1:18" s="16" customFormat="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53" spans="1:18" s="16" customFormat="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85" spans="1:18" s="16" customFormat="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95" spans="1:18" s="16" customFormat="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217" spans="1:18" s="16" customFormat="1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29" spans="1:18" s="16" customFormat="1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40" spans="1:18" s="16" customFormat="1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53" spans="1:18" s="16" customFormat="1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85" spans="1:18" s="16" customFormat="1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95" spans="1:18" s="16" customFormat="1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</sheetData>
  <mergeCells count="4">
    <mergeCell ref="L35:M35"/>
    <mergeCell ref="L24:M24"/>
    <mergeCell ref="L13:M13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 xml:space="preserve">&amp;L&amp;8Office of Institutional Research
&amp;D
&amp;F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M302"/>
  <sheetViews>
    <sheetView workbookViewId="0" topLeftCell="A1">
      <selection activeCell="E40" sqref="E36:E40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33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7" ht="12.75" customHeight="1">
      <c r="A3" s="6" t="s">
        <v>13</v>
      </c>
      <c r="E3"/>
      <c r="F3"/>
      <c r="G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45</v>
      </c>
      <c r="B6" s="14">
        <v>20</v>
      </c>
      <c r="C6" s="14">
        <f>'HY'!R27</f>
        <v>45</v>
      </c>
      <c r="D6" s="14">
        <v>39</v>
      </c>
      <c r="E6" s="26"/>
      <c r="F6" s="26"/>
      <c r="G6" s="26"/>
    </row>
    <row r="7" spans="1:7" s="16" customFormat="1" ht="12.75" customHeight="1">
      <c r="A7" s="15" t="s">
        <v>47</v>
      </c>
      <c r="B7" s="14">
        <v>24</v>
      </c>
      <c r="C7" s="14">
        <f>'HY'!R28</f>
        <v>50</v>
      </c>
      <c r="D7" s="14">
        <v>57</v>
      </c>
      <c r="E7" s="26"/>
      <c r="F7" s="26"/>
      <c r="G7" s="26"/>
    </row>
    <row r="8" spans="1:7" s="16" customFormat="1" ht="12.75" customHeight="1">
      <c r="A8" s="15" t="s">
        <v>52</v>
      </c>
      <c r="B8" s="14">
        <v>26</v>
      </c>
      <c r="C8" s="14">
        <f>'HY'!R29</f>
        <v>54</v>
      </c>
      <c r="D8" s="14">
        <v>67</v>
      </c>
      <c r="E8" s="26"/>
      <c r="F8" s="26"/>
      <c r="G8" s="26"/>
    </row>
    <row r="9" spans="1:7" s="16" customFormat="1" ht="12.75" customHeight="1">
      <c r="A9" s="15" t="s">
        <v>59</v>
      </c>
      <c r="B9" s="14">
        <v>25</v>
      </c>
      <c r="C9" s="14">
        <f>'HY'!R30</f>
        <v>75</v>
      </c>
      <c r="D9" s="14">
        <v>73</v>
      </c>
      <c r="E9" s="26"/>
      <c r="F9" s="26"/>
      <c r="G9" s="26"/>
    </row>
    <row r="10" spans="1:7" s="16" customFormat="1" ht="12.75" customHeight="1">
      <c r="A10" s="6" t="s">
        <v>76</v>
      </c>
      <c r="B10" s="14">
        <v>31</v>
      </c>
      <c r="C10" s="14">
        <f>'HY'!R31</f>
        <v>79</v>
      </c>
      <c r="D10" s="14">
        <v>66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ht="12.75" customHeight="1">
      <c r="A12" s="37"/>
    </row>
    <row r="13" spans="1:7" ht="12.75" customHeight="1">
      <c r="A13" s="6" t="s">
        <v>18</v>
      </c>
      <c r="E13"/>
      <c r="F13"/>
      <c r="G13"/>
    </row>
    <row r="14" spans="1:4" s="39" customFormat="1" ht="12.75" customHeight="1">
      <c r="A14" s="40" t="s">
        <v>11</v>
      </c>
      <c r="B14" s="48" t="s">
        <v>16</v>
      </c>
      <c r="C14" s="48" t="s">
        <v>14</v>
      </c>
      <c r="D14" s="48" t="s">
        <v>15</v>
      </c>
    </row>
    <row r="15" spans="2:7" ht="12.75" customHeight="1">
      <c r="B15" s="8"/>
      <c r="C15" s="8"/>
      <c r="D15" s="8"/>
      <c r="E15"/>
      <c r="F15"/>
      <c r="G15"/>
    </row>
    <row r="16" spans="1:7" s="16" customFormat="1" ht="12.75" customHeight="1">
      <c r="A16" s="15" t="s">
        <v>45</v>
      </c>
      <c r="B16" s="14">
        <v>5</v>
      </c>
      <c r="C16" s="14">
        <f>'HY'!R38</f>
        <v>13</v>
      </c>
      <c r="D16" s="14">
        <v>15</v>
      </c>
      <c r="E16" s="26"/>
      <c r="F16" s="26"/>
      <c r="G16" s="26"/>
    </row>
    <row r="17" spans="1:7" s="16" customFormat="1" ht="12.75" customHeight="1">
      <c r="A17" s="15" t="s">
        <v>47</v>
      </c>
      <c r="B17" s="14">
        <v>7</v>
      </c>
      <c r="C17" s="14">
        <f>'HY'!R39</f>
        <v>15</v>
      </c>
      <c r="D17" s="14">
        <v>17</v>
      </c>
      <c r="E17" s="26"/>
      <c r="F17" s="26"/>
      <c r="G17" s="26"/>
    </row>
    <row r="18" spans="1:7" s="16" customFormat="1" ht="12.75" customHeight="1">
      <c r="A18" s="15" t="s">
        <v>52</v>
      </c>
      <c r="B18" s="14">
        <v>1</v>
      </c>
      <c r="C18" s="14">
        <f>'HY'!R40</f>
        <v>12</v>
      </c>
      <c r="D18" s="14">
        <v>12</v>
      </c>
      <c r="E18" s="26"/>
      <c r="F18" s="26"/>
      <c r="G18" s="26"/>
    </row>
    <row r="19" spans="1:7" s="16" customFormat="1" ht="12.75" customHeight="1">
      <c r="A19" s="15" t="s">
        <v>59</v>
      </c>
      <c r="B19" s="14">
        <v>6</v>
      </c>
      <c r="C19" s="14">
        <f>'HY'!R41</f>
        <v>13</v>
      </c>
      <c r="D19" s="14">
        <v>15</v>
      </c>
      <c r="E19" s="26"/>
      <c r="F19" s="26"/>
      <c r="G19" s="26"/>
    </row>
    <row r="20" spans="1:7" s="16" customFormat="1" ht="12.75" customHeight="1">
      <c r="A20" s="6" t="s">
        <v>76</v>
      </c>
      <c r="B20" s="14">
        <v>6</v>
      </c>
      <c r="C20" s="14">
        <f>'HY'!R42</f>
        <v>15</v>
      </c>
      <c r="D20" s="14">
        <v>17</v>
      </c>
      <c r="E20" s="26"/>
      <c r="F20" s="26"/>
      <c r="G20" s="26"/>
    </row>
    <row r="21" spans="1:7" ht="12.75" customHeight="1">
      <c r="A21" s="6"/>
      <c r="B21" s="7"/>
      <c r="C21" s="7"/>
      <c r="D21" s="7"/>
      <c r="E21"/>
      <c r="F21"/>
      <c r="G21"/>
    </row>
    <row r="22" spans="6:8" ht="12.75" customHeight="1">
      <c r="F22"/>
      <c r="G22"/>
      <c r="H22"/>
    </row>
    <row r="23" spans="1:8" s="39" customFormat="1" ht="12.75" customHeight="1">
      <c r="A23" s="40" t="s">
        <v>17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18</v>
      </c>
      <c r="G23" s="50" t="s">
        <v>7</v>
      </c>
      <c r="H23" s="50" t="s">
        <v>8</v>
      </c>
    </row>
    <row r="24" spans="1:8" s="39" customFormat="1" ht="12.75" customHeight="1">
      <c r="A24" s="40"/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2" t="s">
        <v>18</v>
      </c>
      <c r="H24" s="52" t="s">
        <v>7</v>
      </c>
    </row>
    <row r="25" spans="2:8" ht="12.75" customHeight="1">
      <c r="B25" s="3"/>
      <c r="C25" s="3"/>
      <c r="D25" s="3"/>
      <c r="E25" s="3"/>
      <c r="F25" s="3"/>
      <c r="G25" s="3"/>
      <c r="H25" s="8"/>
    </row>
    <row r="26" spans="1:8" ht="10.5">
      <c r="A26" s="6" t="s">
        <v>45</v>
      </c>
      <c r="B26" s="77">
        <v>4059</v>
      </c>
      <c r="C26" s="77">
        <v>453</v>
      </c>
      <c r="D26" s="77">
        <f>C26+B26</f>
        <v>4512</v>
      </c>
      <c r="E26" s="77">
        <v>154</v>
      </c>
      <c r="F26" s="77">
        <v>0</v>
      </c>
      <c r="G26" s="77">
        <f>F26+E26</f>
        <v>154</v>
      </c>
      <c r="H26" s="78">
        <f>G26+D26</f>
        <v>4666</v>
      </c>
    </row>
    <row r="27" spans="1:8" ht="12.75" customHeight="1">
      <c r="A27" s="6" t="s">
        <v>46</v>
      </c>
      <c r="B27" s="77">
        <v>4095</v>
      </c>
      <c r="C27" s="77">
        <v>477</v>
      </c>
      <c r="D27" s="77">
        <f>C27+B27</f>
        <v>4572</v>
      </c>
      <c r="E27" s="77">
        <v>157</v>
      </c>
      <c r="F27" s="77">
        <v>0</v>
      </c>
      <c r="G27" s="77">
        <f>F27+E27</f>
        <v>157</v>
      </c>
      <c r="H27" s="78">
        <f>G27+D27</f>
        <v>4729</v>
      </c>
    </row>
    <row r="28" spans="1:8" ht="12.75" customHeight="1">
      <c r="A28" s="6" t="s">
        <v>52</v>
      </c>
      <c r="B28" s="77">
        <v>4026</v>
      </c>
      <c r="C28" s="77">
        <v>567</v>
      </c>
      <c r="D28" s="77">
        <f>C28+B28</f>
        <v>4593</v>
      </c>
      <c r="E28" s="77">
        <v>132</v>
      </c>
      <c r="F28" s="77">
        <v>0</v>
      </c>
      <c r="G28" s="77">
        <f>F28+E28</f>
        <v>132</v>
      </c>
      <c r="H28" s="78">
        <f>G28+D28</f>
        <v>4725</v>
      </c>
    </row>
    <row r="29" spans="1:8" ht="12.75" customHeight="1">
      <c r="A29" s="6" t="s">
        <v>59</v>
      </c>
      <c r="B29" s="77">
        <v>4536</v>
      </c>
      <c r="C29" s="77">
        <v>663</v>
      </c>
      <c r="D29" s="77">
        <f>C29+B29</f>
        <v>5199</v>
      </c>
      <c r="E29" s="77">
        <v>171</v>
      </c>
      <c r="F29" s="77">
        <v>0</v>
      </c>
      <c r="G29" s="77">
        <f>F29+E29</f>
        <v>171</v>
      </c>
      <c r="H29" s="78">
        <f>G29+D29</f>
        <v>5370</v>
      </c>
    </row>
    <row r="30" spans="1:8" ht="12.75" customHeight="1">
      <c r="A30" s="6" t="s">
        <v>76</v>
      </c>
      <c r="B30" s="77">
        <v>4557</v>
      </c>
      <c r="C30" s="77">
        <v>648</v>
      </c>
      <c r="D30" s="77">
        <f>C30+B30</f>
        <v>5205</v>
      </c>
      <c r="E30" s="77">
        <v>228</v>
      </c>
      <c r="F30" s="77">
        <v>0</v>
      </c>
      <c r="G30" s="77">
        <f>F30+E30</f>
        <v>228</v>
      </c>
      <c r="H30" s="78">
        <f>G30+D30</f>
        <v>5433</v>
      </c>
    </row>
    <row r="31" spans="2:8" ht="12.75" customHeight="1">
      <c r="B31" s="11"/>
      <c r="C31" s="11"/>
      <c r="D31" s="11"/>
      <c r="E31" s="11"/>
      <c r="F31" s="11"/>
      <c r="G31" s="11"/>
      <c r="H31" s="11"/>
    </row>
    <row r="32" spans="1:5" ht="12.75" customHeight="1">
      <c r="A32" s="37"/>
      <c r="B32"/>
      <c r="C32"/>
      <c r="D32"/>
      <c r="E32"/>
    </row>
    <row r="33" spans="1:8" s="39" customFormat="1" ht="12.75" customHeight="1">
      <c r="A33" s="40" t="s">
        <v>23</v>
      </c>
      <c r="B33" s="49" t="s">
        <v>13</v>
      </c>
      <c r="C33" s="49" t="s">
        <v>13</v>
      </c>
      <c r="D33" s="49" t="s">
        <v>7</v>
      </c>
      <c r="E33" s="49" t="s">
        <v>18</v>
      </c>
      <c r="F33" s="49" t="s">
        <v>24</v>
      </c>
      <c r="G33" s="49" t="s">
        <v>25</v>
      </c>
      <c r="H33" s="50" t="s">
        <v>8</v>
      </c>
    </row>
    <row r="34" spans="2:8" s="39" customFormat="1" ht="12.75" customHeight="1">
      <c r="B34" s="51" t="s">
        <v>19</v>
      </c>
      <c r="C34" s="51" t="s">
        <v>20</v>
      </c>
      <c r="D34" s="51" t="s">
        <v>13</v>
      </c>
      <c r="E34" s="51" t="s">
        <v>21</v>
      </c>
      <c r="F34" s="51" t="s">
        <v>22</v>
      </c>
      <c r="G34" s="51" t="s">
        <v>18</v>
      </c>
      <c r="H34" s="52" t="s">
        <v>7</v>
      </c>
    </row>
    <row r="35" spans="2:8" ht="12.75" customHeight="1">
      <c r="B35" s="12"/>
      <c r="C35" s="12"/>
      <c r="D35" s="12"/>
      <c r="E35" s="12"/>
      <c r="F35" s="12"/>
      <c r="G35" s="12"/>
      <c r="H35" s="14"/>
    </row>
    <row r="36" spans="1:8" ht="12.75" customHeight="1">
      <c r="A36" s="6" t="s">
        <v>45</v>
      </c>
      <c r="B36" s="24">
        <f>B26*0.85</f>
        <v>3450.15</v>
      </c>
      <c r="C36" s="24">
        <f>C26*1.15</f>
        <v>520.9499999999999</v>
      </c>
      <c r="D36" s="24">
        <f>C36+B36</f>
        <v>3971.1</v>
      </c>
      <c r="E36" s="24">
        <f>E26*2.73</f>
        <v>420.42</v>
      </c>
      <c r="F36" s="24">
        <v>0</v>
      </c>
      <c r="G36" s="24">
        <f>F36+E36</f>
        <v>420.42</v>
      </c>
      <c r="H36" s="25">
        <f>G36+D36</f>
        <v>4391.5199999999995</v>
      </c>
    </row>
    <row r="37" spans="1:8" ht="12.75" customHeight="1">
      <c r="A37" s="6" t="s">
        <v>46</v>
      </c>
      <c r="B37" s="24">
        <f>B27*0.85</f>
        <v>3480.75</v>
      </c>
      <c r="C37" s="24">
        <f>C27*1.15</f>
        <v>548.55</v>
      </c>
      <c r="D37" s="24">
        <f>C37+B37</f>
        <v>4029.3</v>
      </c>
      <c r="E37" s="24">
        <f>E27*2.73</f>
        <v>428.61</v>
      </c>
      <c r="F37" s="24">
        <v>0</v>
      </c>
      <c r="G37" s="24">
        <f>F37+E37</f>
        <v>428.61</v>
      </c>
      <c r="H37" s="25">
        <f>G37+D37</f>
        <v>4457.91</v>
      </c>
    </row>
    <row r="38" spans="1:8" ht="12.75" customHeight="1">
      <c r="A38" s="6" t="s">
        <v>52</v>
      </c>
      <c r="B38" s="24">
        <f>B28*0.85</f>
        <v>3422.1</v>
      </c>
      <c r="C38" s="24">
        <f>C28*1.15</f>
        <v>652.05</v>
      </c>
      <c r="D38" s="24">
        <f>C38+B38</f>
        <v>4074.1499999999996</v>
      </c>
      <c r="E38" s="24">
        <f>E28*2.73</f>
        <v>360.36</v>
      </c>
      <c r="F38" s="24">
        <v>0</v>
      </c>
      <c r="G38" s="24">
        <f>F38+E38</f>
        <v>360.36</v>
      </c>
      <c r="H38" s="25">
        <f>G38+D38</f>
        <v>4434.509999999999</v>
      </c>
    </row>
    <row r="39" spans="1:8" ht="12.75" customHeight="1">
      <c r="A39" s="6" t="s">
        <v>59</v>
      </c>
      <c r="B39" s="24">
        <f>B29*0.85</f>
        <v>3855.6</v>
      </c>
      <c r="C39" s="24">
        <f>C29*1.15</f>
        <v>762.4499999999999</v>
      </c>
      <c r="D39" s="24">
        <f>C39+B39</f>
        <v>4618.05</v>
      </c>
      <c r="E39" s="24">
        <f>E29*2.73</f>
        <v>466.83</v>
      </c>
      <c r="F39" s="24">
        <v>0</v>
      </c>
      <c r="G39" s="24">
        <f>F39+E39</f>
        <v>466.83</v>
      </c>
      <c r="H39" s="25">
        <f>G39+D39</f>
        <v>5084.88</v>
      </c>
    </row>
    <row r="40" spans="1:8" ht="12.75" customHeight="1">
      <c r="A40" s="6" t="s">
        <v>76</v>
      </c>
      <c r="B40" s="24">
        <f>B30*0.85</f>
        <v>3873.45</v>
      </c>
      <c r="C40" s="24">
        <f>C30*1.15</f>
        <v>745.1999999999999</v>
      </c>
      <c r="D40" s="24">
        <f>C40+B40</f>
        <v>4618.65</v>
      </c>
      <c r="E40" s="24">
        <f>E30*2.73</f>
        <v>622.4399999999999</v>
      </c>
      <c r="F40" s="24">
        <v>0</v>
      </c>
      <c r="G40" s="24">
        <f>F40+E40</f>
        <v>622.4399999999999</v>
      </c>
      <c r="H40" s="25">
        <f>G40+D40</f>
        <v>5241.089999999999</v>
      </c>
    </row>
    <row r="41" spans="2:8" ht="12.75" customHeight="1">
      <c r="B41" s="11"/>
      <c r="C41" s="11"/>
      <c r="D41" s="11"/>
      <c r="E41" s="11"/>
      <c r="F41" s="11"/>
      <c r="G41" s="11"/>
      <c r="H41" s="11"/>
    </row>
    <row r="42" spans="6:8" ht="12.75" customHeight="1">
      <c r="F42"/>
      <c r="G42"/>
      <c r="H42"/>
    </row>
    <row r="43" ht="12.75" customHeight="1">
      <c r="A43" s="36" t="s">
        <v>57</v>
      </c>
    </row>
    <row r="44" ht="12.75" customHeight="1">
      <c r="A44" s="36" t="s">
        <v>49</v>
      </c>
    </row>
    <row r="50" spans="1:13" s="16" customFormat="1" ht="12.75" customHeight="1">
      <c r="A50" s="3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83" spans="1:13" s="16" customFormat="1" ht="12.75" customHeight="1">
      <c r="A83" s="3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117" spans="1:13" s="16" customFormat="1" ht="12.75" customHeight="1">
      <c r="A117" s="3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50" spans="1:13" s="16" customFormat="1" ht="12.75" customHeight="1">
      <c r="A150" s="3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205" spans="1:13" s="16" customFormat="1" ht="12.75" customHeight="1">
      <c r="A205" s="3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37" spans="1:13" s="16" customFormat="1" ht="12.75" customHeight="1">
      <c r="A237" s="3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48" spans="1:13" s="16" customFormat="1" ht="12.75" customHeight="1">
      <c r="A248" s="3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81" spans="1:13" s="16" customFormat="1" ht="12.75" customHeight="1">
      <c r="A281" s="3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93" spans="1:13" s="16" customFormat="1" ht="12.75" customHeight="1">
      <c r="A293" s="3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302" spans="1:13" s="16" customFormat="1" ht="12.75" customHeight="1">
      <c r="A302" s="3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88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M420"/>
  <sheetViews>
    <sheetView workbookViewId="0" topLeftCell="A1">
      <selection activeCell="A23" sqref="A23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72</v>
      </c>
      <c r="B1" s="16"/>
      <c r="C1" s="16"/>
      <c r="D1" s="16"/>
      <c r="E1" s="16"/>
      <c r="F1"/>
      <c r="G1"/>
      <c r="H1"/>
    </row>
    <row r="2" spans="1:8" ht="12.75" customHeight="1">
      <c r="A2" s="1"/>
      <c r="B2" s="16"/>
      <c r="C2" s="16"/>
      <c r="D2" s="16"/>
      <c r="E2" s="16"/>
      <c r="F2"/>
      <c r="G2"/>
      <c r="H2"/>
    </row>
    <row r="3" spans="1:8" s="39" customFormat="1" ht="12.75" customHeight="1">
      <c r="A3" s="40" t="s">
        <v>17</v>
      </c>
      <c r="B3" s="49" t="s">
        <v>13</v>
      </c>
      <c r="C3" s="49" t="s">
        <v>13</v>
      </c>
      <c r="D3" s="49" t="s">
        <v>7</v>
      </c>
      <c r="E3" s="49" t="s">
        <v>18</v>
      </c>
      <c r="F3" s="49" t="s">
        <v>18</v>
      </c>
      <c r="G3" s="50" t="s">
        <v>7</v>
      </c>
      <c r="H3" s="50" t="s">
        <v>8</v>
      </c>
    </row>
    <row r="4" spans="1:8" s="39" customFormat="1" ht="12.75" customHeight="1">
      <c r="A4" s="40"/>
      <c r="B4" s="51" t="s">
        <v>19</v>
      </c>
      <c r="C4" s="51" t="s">
        <v>20</v>
      </c>
      <c r="D4" s="51" t="s">
        <v>13</v>
      </c>
      <c r="E4" s="51" t="s">
        <v>21</v>
      </c>
      <c r="F4" s="51" t="s">
        <v>22</v>
      </c>
      <c r="G4" s="52" t="s">
        <v>18</v>
      </c>
      <c r="H4" s="52" t="s">
        <v>7</v>
      </c>
    </row>
    <row r="5" spans="2:8" ht="12.75" customHeight="1">
      <c r="B5" s="3"/>
      <c r="C5" s="3"/>
      <c r="D5" s="3"/>
      <c r="E5" s="3"/>
      <c r="F5" s="3"/>
      <c r="G5" s="3"/>
      <c r="H5" s="8"/>
    </row>
    <row r="6" spans="1:8" ht="12.75" customHeight="1">
      <c r="A6" s="6" t="s">
        <v>45</v>
      </c>
      <c r="B6" s="77">
        <v>153</v>
      </c>
      <c r="C6" s="77">
        <v>0</v>
      </c>
      <c r="D6" s="77">
        <f>C6+B6</f>
        <v>153</v>
      </c>
      <c r="E6" s="77">
        <v>0</v>
      </c>
      <c r="F6" s="77">
        <v>0</v>
      </c>
      <c r="G6" s="77">
        <f>F6+E6</f>
        <v>0</v>
      </c>
      <c r="H6" s="78">
        <f>G6+D6</f>
        <v>153</v>
      </c>
    </row>
    <row r="7" spans="1:8" ht="12.75" customHeight="1">
      <c r="A7" s="6" t="s">
        <v>51</v>
      </c>
      <c r="B7" s="77">
        <v>0</v>
      </c>
      <c r="C7" s="77">
        <v>0</v>
      </c>
      <c r="D7" s="77">
        <f>C7+B7</f>
        <v>0</v>
      </c>
      <c r="E7" s="77">
        <v>0</v>
      </c>
      <c r="F7" s="77">
        <v>0</v>
      </c>
      <c r="G7" s="77">
        <f>F7+E7</f>
        <v>0</v>
      </c>
      <c r="H7" s="78">
        <f>G7+D7</f>
        <v>0</v>
      </c>
    </row>
    <row r="8" spans="1:8" ht="12.75" customHeight="1">
      <c r="A8" s="6" t="s">
        <v>52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f>F8+E8</f>
        <v>0</v>
      </c>
      <c r="H8" s="78">
        <f>G8+D8</f>
        <v>0</v>
      </c>
    </row>
    <row r="9" spans="1:8" ht="12.75" customHeight="1">
      <c r="A9" s="6" t="s">
        <v>59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f>F9+E9</f>
        <v>0</v>
      </c>
      <c r="H9" s="78">
        <f>G9+D9</f>
        <v>0</v>
      </c>
    </row>
    <row r="10" spans="1:8" ht="12.75" customHeight="1">
      <c r="A10" s="6" t="s">
        <v>76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f>F10+E10</f>
        <v>0</v>
      </c>
      <c r="H10" s="78">
        <f>G10+D10</f>
        <v>0</v>
      </c>
    </row>
    <row r="11" spans="1:8" ht="12.75" customHeight="1">
      <c r="A11" s="37"/>
      <c r="B11" s="9"/>
      <c r="C11" s="9"/>
      <c r="D11" s="9"/>
      <c r="E11" s="9"/>
      <c r="F11" s="9"/>
      <c r="G11" s="9"/>
      <c r="H11" s="11"/>
    </row>
    <row r="12" spans="6:8" ht="12.75" customHeight="1">
      <c r="F12"/>
      <c r="G12"/>
      <c r="H12"/>
    </row>
    <row r="13" spans="1:8" s="39" customFormat="1" ht="12.75" customHeight="1">
      <c r="A13" s="40" t="s">
        <v>23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24</v>
      </c>
      <c r="G13" s="49" t="s">
        <v>25</v>
      </c>
      <c r="H13" s="50" t="s">
        <v>8</v>
      </c>
    </row>
    <row r="14" spans="2:8" s="39" customFormat="1" ht="12.75" customHeight="1"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1" t="s">
        <v>18</v>
      </c>
      <c r="H14" s="52" t="s">
        <v>7</v>
      </c>
    </row>
    <row r="15" spans="2:8" ht="12.75" customHeight="1">
      <c r="B15" s="12"/>
      <c r="C15" s="12"/>
      <c r="D15" s="12"/>
      <c r="E15" s="12"/>
      <c r="F15" s="12"/>
      <c r="G15" s="12"/>
      <c r="H15" s="14"/>
    </row>
    <row r="16" spans="1:8" ht="12.75" customHeight="1">
      <c r="A16" s="6" t="s">
        <v>45</v>
      </c>
      <c r="B16" s="24">
        <v>130.05</v>
      </c>
      <c r="C16" s="24">
        <v>0</v>
      </c>
      <c r="D16" s="24">
        <f>C16+B16</f>
        <v>130.05</v>
      </c>
      <c r="E16" s="24">
        <v>0</v>
      </c>
      <c r="F16" s="24">
        <v>0</v>
      </c>
      <c r="G16" s="24">
        <f>F16+E16</f>
        <v>0</v>
      </c>
      <c r="H16" s="25">
        <f>G16+D16</f>
        <v>130.05</v>
      </c>
    </row>
    <row r="17" spans="1:8" ht="12.75" customHeight="1">
      <c r="A17" s="6" t="s">
        <v>51</v>
      </c>
      <c r="B17" s="24">
        <v>0</v>
      </c>
      <c r="C17" s="24">
        <v>0</v>
      </c>
      <c r="D17" s="24">
        <f>C17+B17</f>
        <v>0</v>
      </c>
      <c r="E17" s="24">
        <v>0</v>
      </c>
      <c r="F17" s="24">
        <v>0</v>
      </c>
      <c r="G17" s="24">
        <f>F17+E17</f>
        <v>0</v>
      </c>
      <c r="H17" s="25">
        <f>G17+D17</f>
        <v>0</v>
      </c>
    </row>
    <row r="18" spans="1:8" ht="12.75" customHeight="1">
      <c r="A18" s="6" t="s">
        <v>52</v>
      </c>
      <c r="B18" s="24">
        <v>0</v>
      </c>
      <c r="C18" s="24">
        <v>0</v>
      </c>
      <c r="D18" s="24">
        <f>C18+B18</f>
        <v>0</v>
      </c>
      <c r="E18" s="24">
        <v>0</v>
      </c>
      <c r="F18" s="24">
        <v>0</v>
      </c>
      <c r="G18" s="24">
        <f>F18+E18</f>
        <v>0</v>
      </c>
      <c r="H18" s="25">
        <f>G18+D18</f>
        <v>0</v>
      </c>
    </row>
    <row r="19" spans="1:8" ht="12.75" customHeight="1">
      <c r="A19" s="6" t="s">
        <v>59</v>
      </c>
      <c r="B19" s="24">
        <v>0</v>
      </c>
      <c r="C19" s="24">
        <v>0</v>
      </c>
      <c r="D19" s="24">
        <f>C19+B19</f>
        <v>0</v>
      </c>
      <c r="E19" s="24">
        <v>0</v>
      </c>
      <c r="F19" s="24">
        <v>0</v>
      </c>
      <c r="G19" s="24">
        <f>F19+E19</f>
        <v>0</v>
      </c>
      <c r="H19" s="25">
        <f>G19+D19</f>
        <v>0</v>
      </c>
    </row>
    <row r="20" spans="1:8" ht="12.75" customHeight="1">
      <c r="A20" s="6" t="s">
        <v>76</v>
      </c>
      <c r="B20" s="24">
        <v>0</v>
      </c>
      <c r="C20" s="24">
        <v>0</v>
      </c>
      <c r="D20" s="24">
        <f>C20+B20</f>
        <v>0</v>
      </c>
      <c r="E20" s="24">
        <v>0</v>
      </c>
      <c r="F20" s="24">
        <v>0</v>
      </c>
      <c r="G20" s="24">
        <f>F20+E20</f>
        <v>0</v>
      </c>
      <c r="H20" s="25">
        <f>G20+D20</f>
        <v>0</v>
      </c>
    </row>
    <row r="21" spans="1:8" ht="12.75" customHeight="1">
      <c r="A21" s="37"/>
      <c r="B21" s="9"/>
      <c r="C21" s="9"/>
      <c r="D21" s="9"/>
      <c r="E21" s="9"/>
      <c r="F21" s="9"/>
      <c r="G21" s="9"/>
      <c r="H21" s="11"/>
    </row>
    <row r="23" ht="12.75" customHeight="1">
      <c r="A23" s="2" t="s">
        <v>67</v>
      </c>
    </row>
    <row r="25" ht="12.75" customHeight="1">
      <c r="A25" s="36" t="s">
        <v>62</v>
      </c>
    </row>
    <row r="26" ht="12.75" customHeight="1">
      <c r="A26" s="36" t="s">
        <v>49</v>
      </c>
    </row>
    <row r="80" spans="1:13" s="16" customFormat="1" ht="12.75" customHeight="1">
      <c r="A80" s="3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114" spans="1:13" s="16" customFormat="1" ht="12.75" customHeight="1">
      <c r="A114" s="3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25" spans="1:13" s="16" customFormat="1" ht="12.75" customHeight="1">
      <c r="A125" s="3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34" spans="1:13" s="16" customFormat="1" ht="12.75" customHeight="1">
      <c r="A134" s="3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68" spans="1:13" s="16" customFormat="1" ht="12.75" customHeight="1">
      <c r="A168" s="3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201" spans="1:13" s="16" customFormat="1" ht="12.75" customHeight="1">
      <c r="A201" s="3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35" spans="1:13" s="16" customFormat="1" ht="12.75" customHeight="1">
      <c r="A235" s="3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68" spans="1:13" s="16" customFormat="1" ht="12.75" customHeight="1">
      <c r="A268" s="3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323" spans="1:13" s="16" customFormat="1" ht="12.75" customHeight="1">
      <c r="A323" s="3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55" spans="1:13" s="16" customFormat="1" ht="12.75" customHeight="1">
      <c r="A355" s="36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66" spans="1:13" s="16" customFormat="1" ht="12.75" customHeight="1">
      <c r="A366" s="36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9" spans="1:13" s="16" customFormat="1" ht="12.75" customHeight="1">
      <c r="A399" s="36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11" spans="1:13" s="16" customFormat="1" ht="12.75" customHeight="1">
      <c r="A411" s="36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20" spans="1:13" s="16" customFormat="1" ht="12.75" customHeight="1">
      <c r="A420" s="36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M672"/>
  <sheetViews>
    <sheetView workbookViewId="0" topLeftCell="A1">
      <selection activeCell="A23" sqref="A23"/>
    </sheetView>
  </sheetViews>
  <sheetFormatPr defaultColWidth="9.140625" defaultRowHeight="12.75" customHeight="1"/>
  <cols>
    <col min="1" max="1" width="22.7109375" style="39" customWidth="1"/>
    <col min="2" max="8" width="13.7109375" style="2" customWidth="1"/>
    <col min="9" max="16384" width="9.140625" style="2" customWidth="1"/>
  </cols>
  <sheetData>
    <row r="1" spans="1:8" ht="12.75" customHeight="1">
      <c r="A1" s="38" t="s">
        <v>73</v>
      </c>
      <c r="B1" s="16"/>
      <c r="C1" s="16"/>
      <c r="D1" s="16"/>
      <c r="E1" s="16"/>
      <c r="F1"/>
      <c r="G1"/>
      <c r="H1"/>
    </row>
    <row r="2" spans="6:8" ht="12.75" customHeight="1">
      <c r="F2"/>
      <c r="G2"/>
      <c r="H2"/>
    </row>
    <row r="3" spans="1:8" s="39" customFormat="1" ht="12.75" customHeight="1">
      <c r="A3" s="40" t="s">
        <v>17</v>
      </c>
      <c r="B3" s="49" t="s">
        <v>13</v>
      </c>
      <c r="C3" s="49" t="s">
        <v>13</v>
      </c>
      <c r="D3" s="49" t="s">
        <v>7</v>
      </c>
      <c r="E3" s="49" t="s">
        <v>18</v>
      </c>
      <c r="F3" s="49" t="s">
        <v>18</v>
      </c>
      <c r="G3" s="50" t="s">
        <v>7</v>
      </c>
      <c r="H3" s="50" t="s">
        <v>8</v>
      </c>
    </row>
    <row r="4" spans="1:8" s="39" customFormat="1" ht="12.75" customHeight="1">
      <c r="A4" s="40"/>
      <c r="B4" s="51" t="s">
        <v>19</v>
      </c>
      <c r="C4" s="51" t="s">
        <v>20</v>
      </c>
      <c r="D4" s="51" t="s">
        <v>13</v>
      </c>
      <c r="E4" s="51" t="s">
        <v>21</v>
      </c>
      <c r="F4" s="51" t="s">
        <v>22</v>
      </c>
      <c r="G4" s="52" t="s">
        <v>18</v>
      </c>
      <c r="H4" s="52" t="s">
        <v>7</v>
      </c>
    </row>
    <row r="5" spans="2:8" ht="12.75" customHeight="1">
      <c r="B5" s="3"/>
      <c r="C5" s="3"/>
      <c r="D5" s="3"/>
      <c r="E5" s="3"/>
      <c r="F5" s="3"/>
      <c r="G5" s="3"/>
      <c r="H5" s="8"/>
    </row>
    <row r="6" spans="1:8" ht="12.75" customHeight="1">
      <c r="A6" s="40" t="s">
        <v>45</v>
      </c>
      <c r="B6" s="77">
        <v>108</v>
      </c>
      <c r="C6" s="77">
        <v>0</v>
      </c>
      <c r="D6" s="77">
        <f>SUM(B6:C6)</f>
        <v>108</v>
      </c>
      <c r="E6" s="77">
        <v>0</v>
      </c>
      <c r="F6" s="77">
        <v>0</v>
      </c>
      <c r="G6" s="77">
        <f>SUM(E6:F6)</f>
        <v>0</v>
      </c>
      <c r="H6" s="78">
        <f>G6+D6</f>
        <v>108</v>
      </c>
    </row>
    <row r="7" spans="1:8" ht="12.75" customHeight="1">
      <c r="A7" s="40" t="s">
        <v>51</v>
      </c>
      <c r="B7" s="77">
        <v>0</v>
      </c>
      <c r="C7" s="77">
        <v>0</v>
      </c>
      <c r="D7" s="77">
        <f>SUM(B7:C7)</f>
        <v>0</v>
      </c>
      <c r="E7" s="77">
        <v>0</v>
      </c>
      <c r="F7" s="77">
        <v>0</v>
      </c>
      <c r="G7" s="77">
        <f>SUM(E7:F7)</f>
        <v>0</v>
      </c>
      <c r="H7" s="78">
        <f>G7+D7</f>
        <v>0</v>
      </c>
    </row>
    <row r="8" spans="1:8" ht="12.75" customHeight="1">
      <c r="A8" s="40" t="s">
        <v>52</v>
      </c>
      <c r="B8" s="77">
        <v>0</v>
      </c>
      <c r="C8" s="77">
        <v>0</v>
      </c>
      <c r="D8" s="77">
        <f>SUM(B8:C8)</f>
        <v>0</v>
      </c>
      <c r="E8" s="77">
        <v>0</v>
      </c>
      <c r="F8" s="77">
        <v>0</v>
      </c>
      <c r="G8" s="77">
        <f>SUM(E8:F8)</f>
        <v>0</v>
      </c>
      <c r="H8" s="78">
        <f>G8+D8</f>
        <v>0</v>
      </c>
    </row>
    <row r="9" spans="1:8" ht="12.75" customHeight="1">
      <c r="A9" s="40" t="s">
        <v>59</v>
      </c>
      <c r="B9" s="77">
        <v>0</v>
      </c>
      <c r="C9" s="77">
        <v>0</v>
      </c>
      <c r="D9" s="77">
        <f>SUM(B9:C9)</f>
        <v>0</v>
      </c>
      <c r="E9" s="77">
        <v>0</v>
      </c>
      <c r="F9" s="77">
        <v>0</v>
      </c>
      <c r="G9" s="77">
        <f>SUM(E9:F9)</f>
        <v>0</v>
      </c>
      <c r="H9" s="78">
        <f>G9+D9</f>
        <v>0</v>
      </c>
    </row>
    <row r="10" spans="1:8" ht="12.75" customHeight="1">
      <c r="A10" s="40" t="s">
        <v>76</v>
      </c>
      <c r="B10" s="77">
        <v>0</v>
      </c>
      <c r="C10" s="77">
        <v>0</v>
      </c>
      <c r="D10" s="77">
        <f>SUM(B10:C10)</f>
        <v>0</v>
      </c>
      <c r="E10" s="77">
        <v>0</v>
      </c>
      <c r="F10" s="77">
        <v>0</v>
      </c>
      <c r="G10" s="77">
        <f>SUM(E10:F10)</f>
        <v>0</v>
      </c>
      <c r="H10" s="78">
        <f>G10+D10</f>
        <v>0</v>
      </c>
    </row>
    <row r="11" spans="2:8" ht="12.75" customHeight="1">
      <c r="B11" s="11"/>
      <c r="C11" s="11"/>
      <c r="D11" s="11"/>
      <c r="E11" s="11"/>
      <c r="F11" s="11"/>
      <c r="G11" s="11"/>
      <c r="H11" s="11"/>
    </row>
    <row r="13" spans="1:8" s="39" customFormat="1" ht="12.75" customHeight="1">
      <c r="A13" s="40" t="s">
        <v>23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18</v>
      </c>
      <c r="G13" s="50" t="s">
        <v>7</v>
      </c>
      <c r="H13" s="50" t="s">
        <v>8</v>
      </c>
    </row>
    <row r="14" spans="1:8" s="39" customFormat="1" ht="12.75" customHeight="1">
      <c r="A14" s="40"/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2" t="s">
        <v>18</v>
      </c>
      <c r="H14" s="52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40" t="s">
        <v>45</v>
      </c>
      <c r="B16" s="27">
        <v>91.8</v>
      </c>
      <c r="C16" s="27">
        <v>0</v>
      </c>
      <c r="D16" s="27">
        <f>SUM(B16:C16)</f>
        <v>91.8</v>
      </c>
      <c r="E16" s="27">
        <v>0</v>
      </c>
      <c r="F16" s="27">
        <v>0</v>
      </c>
      <c r="G16" s="27">
        <f>SUM(E16:F16)</f>
        <v>0</v>
      </c>
      <c r="H16" s="28">
        <f>G16+D16</f>
        <v>91.8</v>
      </c>
    </row>
    <row r="17" spans="1:8" ht="12.75" customHeight="1">
      <c r="A17" s="40" t="s">
        <v>51</v>
      </c>
      <c r="B17" s="27">
        <v>0</v>
      </c>
      <c r="C17" s="27">
        <v>0</v>
      </c>
      <c r="D17" s="27">
        <f>SUM(B17:C17)</f>
        <v>0</v>
      </c>
      <c r="E17" s="27">
        <v>0</v>
      </c>
      <c r="F17" s="27">
        <v>0</v>
      </c>
      <c r="G17" s="27">
        <f>SUM(E17:F17)</f>
        <v>0</v>
      </c>
      <c r="H17" s="28">
        <f>G17+D17</f>
        <v>0</v>
      </c>
    </row>
    <row r="18" spans="1:8" ht="12.75" customHeight="1">
      <c r="A18" s="40" t="s">
        <v>52</v>
      </c>
      <c r="B18" s="27">
        <v>0</v>
      </c>
      <c r="C18" s="27">
        <v>0</v>
      </c>
      <c r="D18" s="27">
        <f>SUM(B18:C18)</f>
        <v>0</v>
      </c>
      <c r="E18" s="27">
        <v>0</v>
      </c>
      <c r="F18" s="27">
        <v>0</v>
      </c>
      <c r="G18" s="27">
        <f>SUM(E18:F18)</f>
        <v>0</v>
      </c>
      <c r="H18" s="28">
        <f>G18+D18</f>
        <v>0</v>
      </c>
    </row>
    <row r="19" spans="1:8" ht="12.75" customHeight="1">
      <c r="A19" s="40" t="s">
        <v>59</v>
      </c>
      <c r="B19" s="27">
        <v>0</v>
      </c>
      <c r="C19" s="27">
        <v>0</v>
      </c>
      <c r="D19" s="27">
        <f>SUM(B19:C19)</f>
        <v>0</v>
      </c>
      <c r="E19" s="27">
        <v>0</v>
      </c>
      <c r="F19" s="27">
        <v>0</v>
      </c>
      <c r="G19" s="27">
        <f>SUM(E19:F19)</f>
        <v>0</v>
      </c>
      <c r="H19" s="28">
        <f>G19+D19</f>
        <v>0</v>
      </c>
    </row>
    <row r="20" spans="1:8" ht="12.75" customHeight="1">
      <c r="A20" s="40" t="s">
        <v>76</v>
      </c>
      <c r="B20" s="27">
        <v>0</v>
      </c>
      <c r="C20" s="27">
        <v>0</v>
      </c>
      <c r="D20" s="27">
        <f>SUM(B20:C20)</f>
        <v>0</v>
      </c>
      <c r="E20" s="27">
        <v>0</v>
      </c>
      <c r="F20" s="27">
        <v>0</v>
      </c>
      <c r="G20" s="27">
        <f>SUM(E20:F20)</f>
        <v>0</v>
      </c>
      <c r="H20" s="28">
        <f>G20+D20</f>
        <v>0</v>
      </c>
    </row>
    <row r="21" spans="2:8" ht="12.75" customHeight="1">
      <c r="B21" s="32"/>
      <c r="C21" s="32"/>
      <c r="D21" s="32"/>
      <c r="E21" s="32"/>
      <c r="F21" s="32"/>
      <c r="G21" s="32"/>
      <c r="H21" s="32"/>
    </row>
    <row r="23" ht="12.75" customHeight="1">
      <c r="A23" s="2" t="s">
        <v>67</v>
      </c>
    </row>
    <row r="25" ht="12.75" customHeight="1">
      <c r="A25" s="36" t="s">
        <v>55</v>
      </c>
    </row>
    <row r="26" ht="12.75" customHeight="1">
      <c r="A26" s="36" t="s">
        <v>49</v>
      </c>
    </row>
    <row r="40" spans="1:13" s="16" customFormat="1" ht="12.75" customHeight="1">
      <c r="A40" s="3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53" spans="1:13" s="16" customFormat="1" ht="12.75" customHeight="1">
      <c r="A53" s="3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86" spans="1:13" s="16" customFormat="1" ht="12.75" customHeight="1">
      <c r="A86" s="3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112" spans="1:13" s="16" customFormat="1" ht="12.75" customHeight="1">
      <c r="A112" s="3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23" spans="1:13" s="16" customFormat="1" ht="12.75" customHeight="1">
      <c r="A123" s="3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32" spans="1:13" s="16" customFormat="1" ht="12.75" customHeight="1">
      <c r="A132" s="3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85" spans="1:13" s="16" customFormat="1" ht="12.75" customHeight="1">
      <c r="A185" s="3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96" spans="1:13" s="16" customFormat="1" ht="12.75" customHeight="1">
      <c r="A196" s="39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229" spans="1:13" s="16" customFormat="1" ht="12.75" customHeight="1">
      <c r="A229" s="3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332" spans="1:13" s="16" customFormat="1" ht="12.75" customHeight="1">
      <c r="A332" s="39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66" spans="1:13" s="16" customFormat="1" ht="12.75" customHeight="1">
      <c r="A366" s="39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77" spans="1:13" s="16" customFormat="1" ht="12.75" customHeight="1">
      <c r="A377" s="39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86" spans="1:13" s="16" customFormat="1" ht="12.75" customHeight="1">
      <c r="A386" s="39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420" spans="1:13" s="16" customFormat="1" ht="12.75" customHeight="1">
      <c r="A420" s="39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53" spans="1:13" s="16" customFormat="1" ht="12.75" customHeight="1">
      <c r="A453" s="39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87" spans="1:13" s="16" customFormat="1" ht="12.75" customHeight="1">
      <c r="A487" s="39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520" spans="1:13" s="16" customFormat="1" ht="12.75" customHeight="1">
      <c r="A520" s="39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75" spans="1:13" s="16" customFormat="1" ht="12.75" customHeight="1">
      <c r="A575" s="39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607" spans="1:13" s="16" customFormat="1" ht="12.75" customHeight="1">
      <c r="A607" s="39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18" spans="1:13" s="16" customFormat="1" ht="12.75" customHeight="1">
      <c r="A618" s="39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51" spans="1:13" s="16" customFormat="1" ht="12.75" customHeight="1">
      <c r="A651" s="39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63" spans="1:13" s="16" customFormat="1" ht="12.75" customHeight="1">
      <c r="A663" s="39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72" spans="1:13" s="16" customFormat="1" ht="12.75" customHeight="1">
      <c r="A672" s="39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P247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1" t="s">
        <v>64</v>
      </c>
    </row>
    <row r="2" ht="12.75" customHeight="1">
      <c r="A2" s="1"/>
    </row>
    <row r="3" spans="1:16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46" t="s">
        <v>6</v>
      </c>
      <c r="M3" s="47"/>
      <c r="N3" s="46" t="s">
        <v>7</v>
      </c>
      <c r="O3" s="47"/>
      <c r="P3" s="42" t="s">
        <v>8</v>
      </c>
    </row>
    <row r="4" spans="1:16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5" t="s">
        <v>7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8"/>
    </row>
    <row r="6" spans="1:16" ht="12.75" customHeight="1">
      <c r="A6" s="6" t="s">
        <v>45</v>
      </c>
      <c r="B6" s="63">
        <v>0</v>
      </c>
      <c r="C6" s="64">
        <v>1</v>
      </c>
      <c r="D6" s="63">
        <v>0</v>
      </c>
      <c r="E6" s="64">
        <v>1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63">
        <f aca="true" t="shared" si="0" ref="N6:O10">L6+J6+H6+F6+D6+B6</f>
        <v>0</v>
      </c>
      <c r="O6" s="64">
        <f t="shared" si="0"/>
        <v>2</v>
      </c>
      <c r="P6" s="65">
        <f>O6+N6</f>
        <v>2</v>
      </c>
    </row>
    <row r="7" spans="1:16" ht="12.75" customHeight="1">
      <c r="A7" s="95" t="s">
        <v>47</v>
      </c>
      <c r="B7" s="63">
        <v>0</v>
      </c>
      <c r="C7" s="64">
        <v>5</v>
      </c>
      <c r="D7" s="63">
        <v>0</v>
      </c>
      <c r="E7" s="64">
        <v>0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0</v>
      </c>
      <c r="M7" s="64">
        <v>0</v>
      </c>
      <c r="N7" s="63">
        <f t="shared" si="0"/>
        <v>0</v>
      </c>
      <c r="O7" s="64">
        <f t="shared" si="0"/>
        <v>5</v>
      </c>
      <c r="P7" s="65">
        <f>O7+N7</f>
        <v>5</v>
      </c>
    </row>
    <row r="8" spans="1:16" ht="12.75" customHeight="1">
      <c r="A8" s="15" t="s">
        <v>52</v>
      </c>
      <c r="B8" s="63">
        <v>5</v>
      </c>
      <c r="C8" s="64">
        <v>7</v>
      </c>
      <c r="D8" s="63">
        <v>0</v>
      </c>
      <c r="E8" s="64">
        <v>2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0</v>
      </c>
      <c r="N8" s="63">
        <f t="shared" si="0"/>
        <v>5</v>
      </c>
      <c r="O8" s="64">
        <f t="shared" si="0"/>
        <v>9</v>
      </c>
      <c r="P8" s="65">
        <f>O8+N8</f>
        <v>14</v>
      </c>
    </row>
    <row r="9" spans="1:16" ht="12.75" customHeight="1">
      <c r="A9" s="15" t="s">
        <v>59</v>
      </c>
      <c r="B9" s="63">
        <v>1</v>
      </c>
      <c r="C9" s="64">
        <v>2</v>
      </c>
      <c r="D9" s="63">
        <v>0</v>
      </c>
      <c r="E9" s="64">
        <v>0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0</v>
      </c>
      <c r="N9" s="63">
        <f t="shared" si="0"/>
        <v>1</v>
      </c>
      <c r="O9" s="64">
        <f t="shared" si="0"/>
        <v>2</v>
      </c>
      <c r="P9" s="65">
        <f>O9+N9</f>
        <v>3</v>
      </c>
    </row>
    <row r="10" spans="1:16" ht="12.75" customHeight="1">
      <c r="A10" s="15" t="s">
        <v>76</v>
      </c>
      <c r="B10" s="63">
        <v>3</v>
      </c>
      <c r="C10" s="64">
        <v>3</v>
      </c>
      <c r="D10" s="63">
        <v>0</v>
      </c>
      <c r="E10" s="64">
        <v>0</v>
      </c>
      <c r="F10" s="63">
        <v>0</v>
      </c>
      <c r="G10" s="64">
        <v>0</v>
      </c>
      <c r="H10" s="63">
        <v>0</v>
      </c>
      <c r="I10" s="64">
        <v>1</v>
      </c>
      <c r="J10" s="63">
        <v>0</v>
      </c>
      <c r="K10" s="64">
        <v>0</v>
      </c>
      <c r="L10" s="63">
        <v>0</v>
      </c>
      <c r="M10" s="64">
        <v>0</v>
      </c>
      <c r="N10" s="63">
        <f t="shared" si="0"/>
        <v>3</v>
      </c>
      <c r="O10" s="64">
        <f t="shared" si="0"/>
        <v>4</v>
      </c>
      <c r="P10" s="65">
        <f>O10+N10</f>
        <v>7</v>
      </c>
    </row>
    <row r="11" spans="2:16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11"/>
    </row>
    <row r="13" ht="12.75" customHeight="1">
      <c r="A13" s="6" t="s">
        <v>13</v>
      </c>
    </row>
    <row r="14" spans="1:16" ht="12.75" customHeight="1">
      <c r="A14" s="6" t="s">
        <v>11</v>
      </c>
      <c r="B14" s="46" t="s">
        <v>1</v>
      </c>
      <c r="C14" s="47"/>
      <c r="D14" s="46" t="s">
        <v>2</v>
      </c>
      <c r="E14" s="47"/>
      <c r="F14" s="46" t="s">
        <v>3</v>
      </c>
      <c r="G14" s="47"/>
      <c r="H14" s="46" t="s">
        <v>4</v>
      </c>
      <c r="I14" s="47"/>
      <c r="J14" s="46" t="s">
        <v>5</v>
      </c>
      <c r="K14" s="47"/>
      <c r="L14" s="46" t="s">
        <v>6</v>
      </c>
      <c r="M14" s="47"/>
      <c r="N14" s="46" t="s">
        <v>7</v>
      </c>
      <c r="O14" s="47"/>
      <c r="P14" s="42" t="s">
        <v>8</v>
      </c>
    </row>
    <row r="15" spans="1:16" ht="12.75" customHeight="1">
      <c r="A15" s="6" t="s">
        <v>12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5" t="s">
        <v>7</v>
      </c>
    </row>
    <row r="16" spans="1:16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4"/>
    </row>
    <row r="17" spans="1:16" s="16" customFormat="1" ht="12.75" customHeight="1">
      <c r="A17" s="15" t="s">
        <v>45</v>
      </c>
      <c r="B17" s="63">
        <v>13</v>
      </c>
      <c r="C17" s="64">
        <v>22</v>
      </c>
      <c r="D17" s="63">
        <v>1</v>
      </c>
      <c r="E17" s="64">
        <v>3</v>
      </c>
      <c r="F17" s="63">
        <v>0</v>
      </c>
      <c r="G17" s="64">
        <v>0</v>
      </c>
      <c r="H17" s="63">
        <v>1</v>
      </c>
      <c r="I17" s="64">
        <v>0</v>
      </c>
      <c r="J17" s="63">
        <v>0</v>
      </c>
      <c r="K17" s="64">
        <v>0</v>
      </c>
      <c r="L17" s="63">
        <v>0</v>
      </c>
      <c r="M17" s="64">
        <v>0</v>
      </c>
      <c r="N17" s="63">
        <f aca="true" t="shared" si="1" ref="N17:O21">L17+J17+H17+F17+D17+B17</f>
        <v>15</v>
      </c>
      <c r="O17" s="64">
        <f t="shared" si="1"/>
        <v>25</v>
      </c>
      <c r="P17" s="65">
        <f>O17+N17</f>
        <v>40</v>
      </c>
    </row>
    <row r="18" spans="1:16" s="16" customFormat="1" ht="12.75" customHeight="1">
      <c r="A18" s="15" t="s">
        <v>47</v>
      </c>
      <c r="B18" s="63">
        <v>12</v>
      </c>
      <c r="C18" s="64">
        <v>23</v>
      </c>
      <c r="D18" s="63">
        <v>0</v>
      </c>
      <c r="E18" s="64">
        <v>2</v>
      </c>
      <c r="F18" s="63">
        <v>0</v>
      </c>
      <c r="G18" s="64">
        <v>0</v>
      </c>
      <c r="H18" s="63">
        <v>1</v>
      </c>
      <c r="I18" s="64">
        <v>0</v>
      </c>
      <c r="J18" s="63">
        <v>0</v>
      </c>
      <c r="K18" s="64">
        <v>0</v>
      </c>
      <c r="L18" s="63">
        <v>0</v>
      </c>
      <c r="M18" s="64">
        <v>0</v>
      </c>
      <c r="N18" s="63">
        <f t="shared" si="1"/>
        <v>13</v>
      </c>
      <c r="O18" s="64">
        <f t="shared" si="1"/>
        <v>25</v>
      </c>
      <c r="P18" s="65">
        <f>O18+N18</f>
        <v>38</v>
      </c>
    </row>
    <row r="19" spans="1:16" s="16" customFormat="1" ht="12.75" customHeight="1">
      <c r="A19" s="15" t="s">
        <v>52</v>
      </c>
      <c r="B19" s="63">
        <v>21</v>
      </c>
      <c r="C19" s="64">
        <v>19</v>
      </c>
      <c r="D19" s="63">
        <v>1</v>
      </c>
      <c r="E19" s="64">
        <v>3</v>
      </c>
      <c r="F19" s="63">
        <v>0</v>
      </c>
      <c r="G19" s="64">
        <v>0</v>
      </c>
      <c r="H19" s="63">
        <v>0</v>
      </c>
      <c r="I19" s="64">
        <v>1</v>
      </c>
      <c r="J19" s="63">
        <v>0</v>
      </c>
      <c r="K19" s="64">
        <v>0</v>
      </c>
      <c r="L19" s="63">
        <v>0</v>
      </c>
      <c r="M19" s="64">
        <v>0</v>
      </c>
      <c r="N19" s="63">
        <f t="shared" si="1"/>
        <v>22</v>
      </c>
      <c r="O19" s="64">
        <f t="shared" si="1"/>
        <v>23</v>
      </c>
      <c r="P19" s="65">
        <f>O19+N19</f>
        <v>45</v>
      </c>
    </row>
    <row r="20" spans="1:16" s="16" customFormat="1" ht="12.75" customHeight="1">
      <c r="A20" s="15" t="s">
        <v>59</v>
      </c>
      <c r="B20" s="63">
        <v>24</v>
      </c>
      <c r="C20" s="64">
        <v>18</v>
      </c>
      <c r="D20" s="63">
        <v>1</v>
      </c>
      <c r="E20" s="64">
        <v>2</v>
      </c>
      <c r="F20" s="63">
        <v>0</v>
      </c>
      <c r="G20" s="64">
        <v>0</v>
      </c>
      <c r="H20" s="63">
        <v>1</v>
      </c>
      <c r="I20" s="64">
        <v>1</v>
      </c>
      <c r="J20" s="63">
        <v>0</v>
      </c>
      <c r="K20" s="64">
        <v>0</v>
      </c>
      <c r="L20" s="63">
        <v>0</v>
      </c>
      <c r="M20" s="64">
        <v>0</v>
      </c>
      <c r="N20" s="63">
        <f t="shared" si="1"/>
        <v>26</v>
      </c>
      <c r="O20" s="64">
        <f t="shared" si="1"/>
        <v>21</v>
      </c>
      <c r="P20" s="65">
        <f>O20+N20</f>
        <v>47</v>
      </c>
    </row>
    <row r="21" spans="1:16" s="16" customFormat="1" ht="12.75" customHeight="1">
      <c r="A21" s="15" t="s">
        <v>76</v>
      </c>
      <c r="B21" s="63">
        <v>24</v>
      </c>
      <c r="C21" s="64">
        <v>20</v>
      </c>
      <c r="D21" s="63">
        <v>3</v>
      </c>
      <c r="E21" s="64">
        <v>2</v>
      </c>
      <c r="F21" s="63">
        <v>0</v>
      </c>
      <c r="G21" s="64">
        <v>0</v>
      </c>
      <c r="H21" s="63">
        <v>1</v>
      </c>
      <c r="I21" s="64">
        <v>0</v>
      </c>
      <c r="J21" s="63">
        <v>0</v>
      </c>
      <c r="K21" s="64">
        <v>0</v>
      </c>
      <c r="L21" s="63">
        <v>1</v>
      </c>
      <c r="M21" s="64">
        <v>0</v>
      </c>
      <c r="N21" s="63">
        <f t="shared" si="1"/>
        <v>29</v>
      </c>
      <c r="O21" s="64">
        <f t="shared" si="1"/>
        <v>22</v>
      </c>
      <c r="P21" s="65">
        <f>O21+N21</f>
        <v>51</v>
      </c>
    </row>
    <row r="22" spans="2:16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11"/>
    </row>
    <row r="24" ht="12.75" customHeight="1">
      <c r="A24" s="39" t="s">
        <v>63</v>
      </c>
    </row>
    <row r="26" ht="12.75" customHeight="1">
      <c r="A26" s="36"/>
    </row>
    <row r="38" spans="1:16" s="16" customFormat="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61" spans="1:16" s="16" customFormat="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83" spans="1:16" s="16" customFormat="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105" spans="1:16" s="16" customFormat="1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37" spans="1:16" s="16" customFormat="1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47" spans="1:16" s="16" customFormat="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69" spans="1:16" s="16" customFormat="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81" spans="1:16" s="16" customFormat="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92" spans="1:16" s="16" customFormat="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205" spans="1:16" s="16" customFormat="1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37" spans="1:16" s="16" customFormat="1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47" spans="1:16" s="16" customFormat="1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24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20.7109375" style="2" customWidth="1"/>
    <col min="2" max="12" width="7.28125" style="2" customWidth="1"/>
    <col min="13" max="13" width="7.00390625" style="2" bestFit="1" customWidth="1"/>
    <col min="14" max="15" width="7.28125" style="2" customWidth="1"/>
    <col min="16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3" spans="1:16" s="36" customFormat="1" ht="12.75" customHeight="1">
      <c r="A3" s="37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46" t="s">
        <v>6</v>
      </c>
      <c r="M3" s="47"/>
      <c r="N3" s="46" t="s">
        <v>7</v>
      </c>
      <c r="O3" s="47"/>
      <c r="P3" s="42" t="s">
        <v>8</v>
      </c>
    </row>
    <row r="4" spans="1:16" s="36" customFormat="1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5" t="s">
        <v>7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8"/>
    </row>
    <row r="6" spans="1:16" ht="12.75" customHeight="1">
      <c r="A6" s="6" t="s">
        <v>45</v>
      </c>
      <c r="B6" s="63">
        <v>3</v>
      </c>
      <c r="C6" s="64">
        <v>8</v>
      </c>
      <c r="D6" s="63">
        <v>0</v>
      </c>
      <c r="E6" s="64">
        <v>0</v>
      </c>
      <c r="F6" s="63">
        <v>0</v>
      </c>
      <c r="G6" s="64">
        <v>0</v>
      </c>
      <c r="H6" s="63">
        <v>0</v>
      </c>
      <c r="I6" s="64">
        <v>1</v>
      </c>
      <c r="J6" s="63">
        <v>0</v>
      </c>
      <c r="K6" s="64">
        <v>0</v>
      </c>
      <c r="L6" s="63">
        <v>0</v>
      </c>
      <c r="M6" s="64">
        <v>0</v>
      </c>
      <c r="N6" s="63">
        <f aca="true" t="shared" si="0" ref="N6:O10">L6+J6+H6+F6+D6+B6</f>
        <v>3</v>
      </c>
      <c r="O6" s="64">
        <f t="shared" si="0"/>
        <v>9</v>
      </c>
      <c r="P6" s="65">
        <f>O6+N6</f>
        <v>12</v>
      </c>
    </row>
    <row r="7" spans="1:16" ht="12.75" customHeight="1">
      <c r="A7" s="95" t="s">
        <v>47</v>
      </c>
      <c r="B7" s="63">
        <v>0</v>
      </c>
      <c r="C7" s="64">
        <v>8</v>
      </c>
      <c r="D7" s="63">
        <v>0</v>
      </c>
      <c r="E7" s="64">
        <v>0</v>
      </c>
      <c r="F7" s="63">
        <v>1</v>
      </c>
      <c r="G7" s="64">
        <v>0</v>
      </c>
      <c r="H7" s="63">
        <v>2</v>
      </c>
      <c r="I7" s="64">
        <v>0</v>
      </c>
      <c r="J7" s="63">
        <v>0</v>
      </c>
      <c r="K7" s="64">
        <v>0</v>
      </c>
      <c r="L7" s="63">
        <v>0</v>
      </c>
      <c r="M7" s="64">
        <v>0</v>
      </c>
      <c r="N7" s="63">
        <f t="shared" si="0"/>
        <v>3</v>
      </c>
      <c r="O7" s="64">
        <f t="shared" si="0"/>
        <v>8</v>
      </c>
      <c r="P7" s="65">
        <f>O7+N7</f>
        <v>11</v>
      </c>
    </row>
    <row r="8" spans="1:16" ht="12.75" customHeight="1">
      <c r="A8" s="15" t="s">
        <v>52</v>
      </c>
      <c r="B8" s="63">
        <v>5</v>
      </c>
      <c r="C8" s="64">
        <v>9</v>
      </c>
      <c r="D8" s="63">
        <v>0</v>
      </c>
      <c r="E8" s="64">
        <v>0</v>
      </c>
      <c r="F8" s="63">
        <v>0</v>
      </c>
      <c r="G8" s="64">
        <v>0</v>
      </c>
      <c r="H8" s="63">
        <v>0</v>
      </c>
      <c r="I8" s="64">
        <v>0</v>
      </c>
      <c r="J8" s="63">
        <v>1</v>
      </c>
      <c r="K8" s="64">
        <v>0</v>
      </c>
      <c r="L8" s="63">
        <v>1</v>
      </c>
      <c r="M8" s="64">
        <v>0</v>
      </c>
      <c r="N8" s="63">
        <f t="shared" si="0"/>
        <v>7</v>
      </c>
      <c r="O8" s="64">
        <f t="shared" si="0"/>
        <v>9</v>
      </c>
      <c r="P8" s="65">
        <f>O8+N8</f>
        <v>16</v>
      </c>
    </row>
    <row r="9" spans="1:16" ht="12.75" customHeight="1">
      <c r="A9" s="15" t="s">
        <v>59</v>
      </c>
      <c r="B9" s="63">
        <v>6</v>
      </c>
      <c r="C9" s="64">
        <v>13</v>
      </c>
      <c r="D9" s="63">
        <v>0</v>
      </c>
      <c r="E9" s="64">
        <v>2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0</v>
      </c>
      <c r="N9" s="63">
        <f t="shared" si="0"/>
        <v>6</v>
      </c>
      <c r="O9" s="64">
        <f t="shared" si="0"/>
        <v>15</v>
      </c>
      <c r="P9" s="65">
        <f>O9+N9</f>
        <v>21</v>
      </c>
    </row>
    <row r="10" spans="1:16" ht="12.75" customHeight="1">
      <c r="A10" s="15" t="s">
        <v>76</v>
      </c>
      <c r="B10" s="63">
        <v>10</v>
      </c>
      <c r="C10" s="64">
        <v>15</v>
      </c>
      <c r="D10" s="63">
        <v>0</v>
      </c>
      <c r="E10" s="64">
        <v>1</v>
      </c>
      <c r="F10" s="63">
        <v>0</v>
      </c>
      <c r="G10" s="64">
        <v>1</v>
      </c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0</v>
      </c>
      <c r="N10" s="63">
        <f t="shared" si="0"/>
        <v>10</v>
      </c>
      <c r="O10" s="64">
        <f t="shared" si="0"/>
        <v>17</v>
      </c>
      <c r="P10" s="65">
        <f>O10+N10</f>
        <v>27</v>
      </c>
    </row>
    <row r="11" spans="2:16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11"/>
    </row>
    <row r="13" spans="1:16" ht="12.75" customHeight="1">
      <c r="A13" s="6" t="s">
        <v>11</v>
      </c>
      <c r="B13" s="46" t="s">
        <v>1</v>
      </c>
      <c r="C13" s="47"/>
      <c r="D13" s="46" t="s">
        <v>2</v>
      </c>
      <c r="E13" s="47"/>
      <c r="F13" s="46" t="s">
        <v>3</v>
      </c>
      <c r="G13" s="47"/>
      <c r="H13" s="46" t="s">
        <v>4</v>
      </c>
      <c r="I13" s="47"/>
      <c r="J13" s="46" t="s">
        <v>5</v>
      </c>
      <c r="K13" s="47"/>
      <c r="L13" s="46" t="s">
        <v>6</v>
      </c>
      <c r="M13" s="47"/>
      <c r="N13" s="46" t="s">
        <v>7</v>
      </c>
      <c r="O13" s="47"/>
      <c r="P13" s="42" t="s">
        <v>8</v>
      </c>
    </row>
    <row r="14" spans="1:16" ht="12.75" customHeight="1">
      <c r="A14" s="6" t="s">
        <v>12</v>
      </c>
      <c r="B14" s="43" t="s">
        <v>9</v>
      </c>
      <c r="C14" s="44" t="s">
        <v>10</v>
      </c>
      <c r="D14" s="43" t="s">
        <v>9</v>
      </c>
      <c r="E14" s="44" t="s">
        <v>10</v>
      </c>
      <c r="F14" s="43" t="s">
        <v>9</v>
      </c>
      <c r="G14" s="44" t="s">
        <v>10</v>
      </c>
      <c r="H14" s="43" t="s">
        <v>9</v>
      </c>
      <c r="I14" s="44" t="s">
        <v>10</v>
      </c>
      <c r="J14" s="43" t="s">
        <v>9</v>
      </c>
      <c r="K14" s="44" t="s">
        <v>10</v>
      </c>
      <c r="L14" s="43" t="s">
        <v>9</v>
      </c>
      <c r="M14" s="44" t="s">
        <v>10</v>
      </c>
      <c r="N14" s="43" t="s">
        <v>9</v>
      </c>
      <c r="O14" s="44" t="s">
        <v>10</v>
      </c>
      <c r="P14" s="45" t="s">
        <v>7</v>
      </c>
    </row>
    <row r="15" spans="1:16" ht="12.75" customHeight="1">
      <c r="A15" s="6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2"/>
      <c r="O15" s="13"/>
      <c r="P15" s="14"/>
    </row>
    <row r="16" spans="1:16" s="16" customFormat="1" ht="12.75" customHeight="1">
      <c r="A16" s="15" t="s">
        <v>45</v>
      </c>
      <c r="B16" s="63">
        <v>27</v>
      </c>
      <c r="C16" s="64">
        <v>45</v>
      </c>
      <c r="D16" s="63">
        <v>2</v>
      </c>
      <c r="E16" s="64">
        <v>5</v>
      </c>
      <c r="F16" s="63">
        <v>2</v>
      </c>
      <c r="G16" s="64">
        <v>1</v>
      </c>
      <c r="H16" s="63">
        <v>4</v>
      </c>
      <c r="I16" s="64">
        <v>3</v>
      </c>
      <c r="J16" s="63">
        <v>4</v>
      </c>
      <c r="K16" s="64">
        <v>0</v>
      </c>
      <c r="L16" s="63">
        <v>1</v>
      </c>
      <c r="M16" s="64">
        <v>1</v>
      </c>
      <c r="N16" s="63">
        <f aca="true" t="shared" si="1" ref="N16:O20">L16+J16+H16+F16+D16+B16</f>
        <v>40</v>
      </c>
      <c r="O16" s="64">
        <f t="shared" si="1"/>
        <v>55</v>
      </c>
      <c r="P16" s="65">
        <f>O16+N16</f>
        <v>95</v>
      </c>
    </row>
    <row r="17" spans="1:16" s="16" customFormat="1" ht="12.75" customHeight="1">
      <c r="A17" s="15" t="s">
        <v>47</v>
      </c>
      <c r="B17" s="63">
        <v>35</v>
      </c>
      <c r="C17" s="64">
        <v>58</v>
      </c>
      <c r="D17" s="63">
        <v>3</v>
      </c>
      <c r="E17" s="64">
        <v>5</v>
      </c>
      <c r="F17" s="63">
        <v>1</v>
      </c>
      <c r="G17" s="64">
        <v>3</v>
      </c>
      <c r="H17" s="63">
        <v>4</v>
      </c>
      <c r="I17" s="64">
        <v>4</v>
      </c>
      <c r="J17" s="63">
        <v>3</v>
      </c>
      <c r="K17" s="64">
        <v>2</v>
      </c>
      <c r="L17" s="63">
        <v>0</v>
      </c>
      <c r="M17" s="64">
        <v>1</v>
      </c>
      <c r="N17" s="63">
        <f t="shared" si="1"/>
        <v>46</v>
      </c>
      <c r="O17" s="64">
        <f t="shared" si="1"/>
        <v>73</v>
      </c>
      <c r="P17" s="65">
        <f>O17+N17</f>
        <v>119</v>
      </c>
    </row>
    <row r="18" spans="1:16" s="16" customFormat="1" ht="12.75" customHeight="1">
      <c r="A18" s="15" t="s">
        <v>52</v>
      </c>
      <c r="B18" s="63">
        <v>43</v>
      </c>
      <c r="C18" s="64">
        <v>72</v>
      </c>
      <c r="D18" s="63">
        <v>3</v>
      </c>
      <c r="E18" s="64">
        <v>8</v>
      </c>
      <c r="F18" s="63">
        <v>0</v>
      </c>
      <c r="G18" s="64">
        <v>3</v>
      </c>
      <c r="H18" s="63">
        <v>2</v>
      </c>
      <c r="I18" s="64">
        <v>3</v>
      </c>
      <c r="J18" s="63">
        <v>3</v>
      </c>
      <c r="K18" s="64">
        <v>1</v>
      </c>
      <c r="L18" s="63">
        <v>0</v>
      </c>
      <c r="M18" s="64">
        <v>3</v>
      </c>
      <c r="N18" s="63">
        <f t="shared" si="1"/>
        <v>51</v>
      </c>
      <c r="O18" s="64">
        <f t="shared" si="1"/>
        <v>90</v>
      </c>
      <c r="P18" s="65">
        <f>O18+N18</f>
        <v>141</v>
      </c>
    </row>
    <row r="19" spans="1:16" s="16" customFormat="1" ht="12.75" customHeight="1">
      <c r="A19" s="15" t="s">
        <v>59</v>
      </c>
      <c r="B19" s="63">
        <v>42</v>
      </c>
      <c r="C19" s="64">
        <v>75</v>
      </c>
      <c r="D19" s="63">
        <v>5</v>
      </c>
      <c r="E19" s="64">
        <v>9</v>
      </c>
      <c r="F19" s="63">
        <v>2</v>
      </c>
      <c r="G19" s="64">
        <v>2</v>
      </c>
      <c r="H19" s="63">
        <v>3</v>
      </c>
      <c r="I19" s="64">
        <v>3</v>
      </c>
      <c r="J19" s="63">
        <v>1</v>
      </c>
      <c r="K19" s="64">
        <v>0</v>
      </c>
      <c r="L19" s="63">
        <v>1</v>
      </c>
      <c r="M19" s="64">
        <v>2</v>
      </c>
      <c r="N19" s="63">
        <f t="shared" si="1"/>
        <v>54</v>
      </c>
      <c r="O19" s="64">
        <f t="shared" si="1"/>
        <v>91</v>
      </c>
      <c r="P19" s="65">
        <f>O19+N19</f>
        <v>145</v>
      </c>
    </row>
    <row r="20" spans="1:16" s="16" customFormat="1" ht="12.75" customHeight="1">
      <c r="A20" s="15" t="s">
        <v>76</v>
      </c>
      <c r="B20" s="63">
        <v>39</v>
      </c>
      <c r="C20" s="64">
        <v>76</v>
      </c>
      <c r="D20" s="63">
        <v>9</v>
      </c>
      <c r="E20" s="64">
        <v>7</v>
      </c>
      <c r="F20" s="63">
        <v>1</v>
      </c>
      <c r="G20" s="64">
        <v>2</v>
      </c>
      <c r="H20" s="63">
        <v>3</v>
      </c>
      <c r="I20" s="64">
        <v>5</v>
      </c>
      <c r="J20" s="63">
        <v>0</v>
      </c>
      <c r="K20" s="64">
        <v>1</v>
      </c>
      <c r="L20" s="63">
        <v>2</v>
      </c>
      <c r="M20" s="64">
        <v>3</v>
      </c>
      <c r="N20" s="63">
        <f t="shared" si="1"/>
        <v>54</v>
      </c>
      <c r="O20" s="64">
        <f t="shared" si="1"/>
        <v>94</v>
      </c>
      <c r="P20" s="65">
        <f>O20+N20</f>
        <v>148</v>
      </c>
    </row>
    <row r="21" spans="2:16" ht="12.7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  <c r="P21" s="11"/>
    </row>
    <row r="23" ht="12.75" customHeight="1">
      <c r="A23" s="116"/>
    </row>
    <row r="24" spans="1:13" ht="12.75" customHeight="1">
      <c r="A24" s="3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50" s="16" customFormat="1" ht="12.75" customHeight="1"/>
    <row r="60" s="16" customFormat="1" ht="12.75" customHeight="1"/>
    <row r="81" s="16" customFormat="1" ht="12.75" customHeight="1"/>
    <row r="103" s="16" customFormat="1" ht="12.75" customHeight="1"/>
    <row r="125" s="16" customFormat="1" ht="12.75" customHeight="1"/>
    <row r="148" s="16" customFormat="1" ht="12.75" customHeight="1"/>
    <row r="161" s="16" customFormat="1" ht="12.75" customHeight="1"/>
    <row r="173" s="16" customFormat="1" ht="12.75" customHeight="1"/>
    <row r="194" s="16" customFormat="1" ht="12.75" customHeight="1"/>
    <row r="216" s="16" customFormat="1" ht="12.75" customHeight="1"/>
    <row r="237" s="16" customFormat="1" ht="12.75" customHeight="1"/>
    <row r="258" s="16" customFormat="1" ht="12.75" customHeight="1"/>
    <row r="311" s="16" customFormat="1" ht="12.75" customHeight="1"/>
    <row r="321" s="16" customFormat="1" ht="12.75" customHeight="1"/>
    <row r="343" s="16" customFormat="1" ht="12.75" customHeight="1"/>
    <row r="366" s="16" customFormat="1" ht="12.75" customHeight="1"/>
    <row r="389" s="16" customFormat="1" ht="12.75" customHeight="1"/>
    <row r="411" s="16" customFormat="1" ht="12.75" customHeight="1"/>
    <row r="433" s="16" customFormat="1" ht="12.75" customHeight="1"/>
    <row r="465" s="16" customFormat="1" ht="12.75" customHeight="1"/>
    <row r="475" s="16" customFormat="1" ht="12.75" customHeight="1"/>
    <row r="497" s="16" customFormat="1" ht="12.75" customHeight="1"/>
    <row r="509" s="16" customFormat="1" ht="12.75" customHeight="1"/>
    <row r="520" s="16" customFormat="1" ht="12.75" customHeight="1"/>
    <row r="533" s="16" customFormat="1" ht="12.75" customHeight="1"/>
    <row r="565" s="16" customFormat="1" ht="12.75" customHeight="1"/>
    <row r="575" s="16" customFormat="1" ht="12.75" customHeight="1"/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&amp;D
&amp;F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M224"/>
  <sheetViews>
    <sheetView workbookViewId="0" topLeftCell="A1">
      <selection activeCell="C30" sqref="C26:C30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64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45</v>
      </c>
      <c r="B6" s="14">
        <v>15</v>
      </c>
      <c r="C6" s="14">
        <f>MU!P17</f>
        <v>40</v>
      </c>
      <c r="D6" s="14">
        <v>38</v>
      </c>
      <c r="E6" s="26"/>
      <c r="F6" s="26"/>
      <c r="G6" s="26"/>
    </row>
    <row r="7" spans="1:7" s="16" customFormat="1" ht="12.75" customHeight="1">
      <c r="A7" s="15" t="s">
        <v>47</v>
      </c>
      <c r="B7" s="14">
        <v>12</v>
      </c>
      <c r="C7" s="14">
        <f>MU!P18</f>
        <v>38</v>
      </c>
      <c r="D7" s="14">
        <v>45</v>
      </c>
      <c r="E7" s="26"/>
      <c r="F7" s="26"/>
      <c r="G7" s="26"/>
    </row>
    <row r="8" spans="1:7" s="16" customFormat="1" ht="12.75" customHeight="1">
      <c r="A8" s="6" t="s">
        <v>52</v>
      </c>
      <c r="B8" s="14">
        <v>14</v>
      </c>
      <c r="C8" s="14">
        <f>MU!P19</f>
        <v>45</v>
      </c>
      <c r="D8" s="14">
        <v>44</v>
      </c>
      <c r="E8" s="26"/>
      <c r="F8" s="26"/>
      <c r="G8" s="26"/>
    </row>
    <row r="9" spans="1:7" s="16" customFormat="1" ht="12.75" customHeight="1">
      <c r="A9" s="6" t="s">
        <v>59</v>
      </c>
      <c r="B9" s="14">
        <v>16</v>
      </c>
      <c r="C9" s="14">
        <f>MU!P20</f>
        <v>47</v>
      </c>
      <c r="D9" s="14">
        <v>49</v>
      </c>
      <c r="E9" s="26"/>
      <c r="F9" s="26"/>
      <c r="G9" s="26"/>
    </row>
    <row r="10" spans="1:7" s="16" customFormat="1" ht="12.75" customHeight="1">
      <c r="A10" s="6" t="s">
        <v>76</v>
      </c>
      <c r="B10" s="14">
        <v>25</v>
      </c>
      <c r="C10" s="14">
        <f>MU!P21</f>
        <v>51</v>
      </c>
      <c r="D10" s="14">
        <v>49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9" customFormat="1" ht="12.75" customHeight="1">
      <c r="A13" s="40" t="s">
        <v>17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18</v>
      </c>
      <c r="G13" s="50" t="s">
        <v>7</v>
      </c>
      <c r="H13" s="50" t="s">
        <v>8</v>
      </c>
    </row>
    <row r="14" spans="1:8" s="39" customFormat="1" ht="12.75" customHeight="1">
      <c r="A14" s="40"/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2" t="s">
        <v>18</v>
      </c>
      <c r="H14" s="52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45</v>
      </c>
      <c r="B16" s="77">
        <v>1640.5</v>
      </c>
      <c r="C16" s="77">
        <v>205</v>
      </c>
      <c r="D16" s="77">
        <f>C16+B16</f>
        <v>1845.5</v>
      </c>
      <c r="E16" s="77">
        <v>0</v>
      </c>
      <c r="F16" s="77">
        <v>0</v>
      </c>
      <c r="G16" s="77">
        <f>F16+E16</f>
        <v>0</v>
      </c>
      <c r="H16" s="78">
        <f>G16+D16</f>
        <v>1845.5</v>
      </c>
    </row>
    <row r="17" spans="1:8" ht="12.75" customHeight="1">
      <c r="A17" s="6" t="s">
        <v>51</v>
      </c>
      <c r="B17" s="77">
        <v>1447.5</v>
      </c>
      <c r="C17" s="77">
        <v>444.5</v>
      </c>
      <c r="D17" s="77">
        <f>C17+B17</f>
        <v>1892</v>
      </c>
      <c r="E17" s="77">
        <v>0</v>
      </c>
      <c r="F17" s="77">
        <v>0</v>
      </c>
      <c r="G17" s="77">
        <f>F17+E17</f>
        <v>0</v>
      </c>
      <c r="H17" s="78">
        <f>G17+D17</f>
        <v>1892</v>
      </c>
    </row>
    <row r="18" spans="1:8" ht="12.75" customHeight="1">
      <c r="A18" s="6" t="s">
        <v>52</v>
      </c>
      <c r="B18" s="77">
        <f>1495+287.5</f>
        <v>1782.5</v>
      </c>
      <c r="C18" s="77">
        <f>159+259</f>
        <v>418</v>
      </c>
      <c r="D18" s="77">
        <f>C18+B18</f>
        <v>2200.5</v>
      </c>
      <c r="E18" s="77">
        <v>0</v>
      </c>
      <c r="F18" s="77">
        <v>0</v>
      </c>
      <c r="G18" s="77">
        <f>F18+E18</f>
        <v>0</v>
      </c>
      <c r="H18" s="78">
        <f>G18+D18</f>
        <v>2200.5</v>
      </c>
    </row>
    <row r="19" spans="1:8" ht="12.75" customHeight="1">
      <c r="A19" s="6" t="s">
        <v>59</v>
      </c>
      <c r="B19" s="77">
        <v>1979.5</v>
      </c>
      <c r="C19" s="77">
        <v>586</v>
      </c>
      <c r="D19" s="77">
        <f>C19+B19</f>
        <v>2565.5</v>
      </c>
      <c r="E19" s="77">
        <v>0</v>
      </c>
      <c r="F19" s="77">
        <v>0</v>
      </c>
      <c r="G19" s="77">
        <f>F19+E19</f>
        <v>0</v>
      </c>
      <c r="H19" s="78">
        <f>G19+D19</f>
        <v>2565.5</v>
      </c>
    </row>
    <row r="20" spans="1:8" ht="12.75" customHeight="1">
      <c r="A20" s="6" t="s">
        <v>76</v>
      </c>
      <c r="B20" s="77">
        <f>1819+269.5+30</f>
        <v>2118.5</v>
      </c>
      <c r="C20" s="77">
        <f>152+256+17+40</f>
        <v>465</v>
      </c>
      <c r="D20" s="77">
        <f>C20+B20</f>
        <v>2583.5</v>
      </c>
      <c r="E20" s="77">
        <v>0</v>
      </c>
      <c r="F20" s="77">
        <v>0</v>
      </c>
      <c r="G20" s="77">
        <f>F20+E20</f>
        <v>0</v>
      </c>
      <c r="H20" s="78">
        <f>G20+D20</f>
        <v>2583.5</v>
      </c>
    </row>
    <row r="21" spans="1:8" ht="12.75" customHeight="1">
      <c r="A21" s="37"/>
      <c r="B21" s="9"/>
      <c r="C21" s="9"/>
      <c r="D21" s="9"/>
      <c r="E21" s="9"/>
      <c r="F21" s="9"/>
      <c r="G21" s="9"/>
      <c r="H21" s="11"/>
    </row>
    <row r="22" spans="1:5" ht="12.75" customHeight="1">
      <c r="A22" s="37"/>
      <c r="B22"/>
      <c r="C22"/>
      <c r="D22"/>
      <c r="E22"/>
    </row>
    <row r="23" spans="1:8" s="39" customFormat="1" ht="12.75" customHeight="1">
      <c r="A23" s="40" t="s">
        <v>23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24</v>
      </c>
      <c r="G23" s="49" t="s">
        <v>25</v>
      </c>
      <c r="H23" s="50" t="s">
        <v>8</v>
      </c>
    </row>
    <row r="24" spans="2:8" s="39" customFormat="1" ht="12.75" customHeight="1"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1" t="s">
        <v>18</v>
      </c>
      <c r="H24" s="52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45</v>
      </c>
      <c r="B26" s="24">
        <f>B16*1.78</f>
        <v>2920.09</v>
      </c>
      <c r="C26" s="24">
        <f>C16*2.4</f>
        <v>492</v>
      </c>
      <c r="D26" s="24">
        <f>C26+B26</f>
        <v>3412.09</v>
      </c>
      <c r="E26" s="24">
        <v>0</v>
      </c>
      <c r="F26" s="24">
        <v>0</v>
      </c>
      <c r="G26" s="24">
        <f>F26+E26</f>
        <v>0</v>
      </c>
      <c r="H26" s="25">
        <f>G26+D26</f>
        <v>3412.09</v>
      </c>
    </row>
    <row r="27" spans="1:8" ht="12.75" customHeight="1">
      <c r="A27" s="6" t="s">
        <v>51</v>
      </c>
      <c r="B27" s="24">
        <f>B17*1.78</f>
        <v>2576.55</v>
      </c>
      <c r="C27" s="24">
        <f>C17*2.4</f>
        <v>1066.8</v>
      </c>
      <c r="D27" s="24">
        <f>C27+B27</f>
        <v>3643.3500000000004</v>
      </c>
      <c r="E27" s="24">
        <v>0</v>
      </c>
      <c r="F27" s="24">
        <v>0</v>
      </c>
      <c r="G27" s="24">
        <f>F27+E27</f>
        <v>0</v>
      </c>
      <c r="H27" s="25">
        <f>G27+D27</f>
        <v>3643.3500000000004</v>
      </c>
    </row>
    <row r="28" spans="1:8" ht="12.75" customHeight="1">
      <c r="A28" s="6" t="s">
        <v>52</v>
      </c>
      <c r="B28" s="24">
        <f>B18*1.78</f>
        <v>3172.85</v>
      </c>
      <c r="C28" s="24">
        <f>C18*2.4</f>
        <v>1003.1999999999999</v>
      </c>
      <c r="D28" s="24">
        <f>C28+B28</f>
        <v>4176.05</v>
      </c>
      <c r="E28" s="24">
        <v>0</v>
      </c>
      <c r="F28" s="24">
        <v>0</v>
      </c>
      <c r="G28" s="24">
        <f>F28+E28</f>
        <v>0</v>
      </c>
      <c r="H28" s="25">
        <f>G28+D28</f>
        <v>4176.05</v>
      </c>
    </row>
    <row r="29" spans="1:8" ht="12.75" customHeight="1">
      <c r="A29" s="6" t="s">
        <v>59</v>
      </c>
      <c r="B29" s="24">
        <f>B19*1.78</f>
        <v>3523.51</v>
      </c>
      <c r="C29" s="24">
        <f>C19*2.4</f>
        <v>1406.3999999999999</v>
      </c>
      <c r="D29" s="24">
        <f>C29+B29</f>
        <v>4929.91</v>
      </c>
      <c r="E29" s="24">
        <v>0</v>
      </c>
      <c r="F29" s="24">
        <v>0</v>
      </c>
      <c r="G29" s="24">
        <f>F29+E29</f>
        <v>0</v>
      </c>
      <c r="H29" s="25">
        <f>G29+D29</f>
        <v>4929.91</v>
      </c>
    </row>
    <row r="30" spans="1:8" ht="12.75" customHeight="1">
      <c r="A30" s="6" t="s">
        <v>76</v>
      </c>
      <c r="B30" s="24">
        <f>B20*1.78</f>
        <v>3770.93</v>
      </c>
      <c r="C30" s="24">
        <f>C20*2.4</f>
        <v>1116</v>
      </c>
      <c r="D30" s="24">
        <f>C30+B30</f>
        <v>4886.93</v>
      </c>
      <c r="E30" s="24">
        <v>0</v>
      </c>
      <c r="F30" s="24">
        <v>0</v>
      </c>
      <c r="G30" s="24">
        <f>F30+E30</f>
        <v>0</v>
      </c>
      <c r="H30" s="25">
        <f>G30+D30</f>
        <v>4886.93</v>
      </c>
    </row>
    <row r="31" spans="1:8" ht="12.75" customHeight="1">
      <c r="A31" s="37"/>
      <c r="B31" s="9"/>
      <c r="C31" s="9"/>
      <c r="D31" s="9"/>
      <c r="E31" s="9"/>
      <c r="F31" s="9"/>
      <c r="G31" s="9"/>
      <c r="H31" s="11"/>
    </row>
    <row r="32" spans="6:8" ht="12.75" customHeight="1">
      <c r="F32"/>
      <c r="G32"/>
      <c r="H32"/>
    </row>
    <row r="33" ht="12.75" customHeight="1">
      <c r="A33" s="39" t="s">
        <v>63</v>
      </c>
    </row>
    <row r="34" ht="12" customHeight="1"/>
    <row r="35" ht="12.75" customHeight="1">
      <c r="A35" s="36" t="s">
        <v>55</v>
      </c>
    </row>
    <row r="36" ht="12.75" customHeight="1">
      <c r="A36" s="36" t="s">
        <v>49</v>
      </c>
    </row>
    <row r="39" spans="1:13" s="16" customFormat="1" ht="12.75" customHeight="1">
      <c r="A39" s="3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72" spans="1:13" s="16" customFormat="1" ht="12.75" customHeight="1">
      <c r="A72" s="3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127" spans="1:13" s="16" customFormat="1" ht="12.75" customHeight="1">
      <c r="A127" s="3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59" spans="1:13" s="16" customFormat="1" ht="12.75" customHeight="1">
      <c r="A159" s="3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70" spans="1:13" s="16" customFormat="1" ht="12.75" customHeight="1">
      <c r="A170" s="3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203" spans="1:13" s="16" customFormat="1" ht="12.75" customHeight="1">
      <c r="A203" s="3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15" spans="1:13" s="16" customFormat="1" ht="12.75" customHeight="1">
      <c r="A215" s="3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24" spans="1:13" s="16" customFormat="1" ht="12.75" customHeight="1">
      <c r="A224" s="3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P227"/>
  <sheetViews>
    <sheetView workbookViewId="0" topLeftCell="A1">
      <selection activeCell="A5" sqref="A5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1" t="s">
        <v>65</v>
      </c>
    </row>
    <row r="2" ht="12.75" customHeight="1">
      <c r="A2" s="1"/>
    </row>
    <row r="3" spans="1:16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46" t="s">
        <v>6</v>
      </c>
      <c r="M3" s="47"/>
      <c r="N3" s="46" t="s">
        <v>7</v>
      </c>
      <c r="O3" s="47"/>
      <c r="P3" s="42" t="s">
        <v>8</v>
      </c>
    </row>
    <row r="4" spans="1:16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5" t="s">
        <v>7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8"/>
    </row>
    <row r="6" spans="1:16" ht="12.75" customHeight="1">
      <c r="A6" s="6" t="s">
        <v>45</v>
      </c>
      <c r="B6" s="63">
        <v>1</v>
      </c>
      <c r="C6" s="64">
        <v>0</v>
      </c>
      <c r="D6" s="63">
        <v>0</v>
      </c>
      <c r="E6" s="64">
        <v>0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63">
        <f aca="true" t="shared" si="0" ref="N6:O10">L6+J6+H6+F6+D6+B6</f>
        <v>1</v>
      </c>
      <c r="O6" s="64">
        <f t="shared" si="0"/>
        <v>0</v>
      </c>
      <c r="P6" s="65">
        <f>O6+N6</f>
        <v>1</v>
      </c>
    </row>
    <row r="7" spans="1:16" ht="12.75" customHeight="1">
      <c r="A7" s="111" t="s">
        <v>47</v>
      </c>
      <c r="B7" s="63">
        <v>0</v>
      </c>
      <c r="C7" s="64">
        <v>0</v>
      </c>
      <c r="D7" s="63">
        <v>0</v>
      </c>
      <c r="E7" s="64">
        <v>0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0</v>
      </c>
      <c r="M7" s="64">
        <v>0</v>
      </c>
      <c r="N7" s="63">
        <f t="shared" si="0"/>
        <v>0</v>
      </c>
      <c r="O7" s="64">
        <f t="shared" si="0"/>
        <v>0</v>
      </c>
      <c r="P7" s="65">
        <f>O7+N7</f>
        <v>0</v>
      </c>
    </row>
    <row r="8" spans="1:16" ht="12.75" customHeight="1">
      <c r="A8" s="15" t="s">
        <v>52</v>
      </c>
      <c r="B8" s="63">
        <v>0</v>
      </c>
      <c r="C8" s="64">
        <v>0</v>
      </c>
      <c r="D8" s="63">
        <v>0</v>
      </c>
      <c r="E8" s="64">
        <v>0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0</v>
      </c>
      <c r="N8" s="63">
        <f t="shared" si="0"/>
        <v>0</v>
      </c>
      <c r="O8" s="64">
        <f t="shared" si="0"/>
        <v>0</v>
      </c>
      <c r="P8" s="65">
        <f>O8+N8</f>
        <v>0</v>
      </c>
    </row>
    <row r="9" spans="1:16" ht="12.75" customHeight="1">
      <c r="A9" s="15" t="s">
        <v>59</v>
      </c>
      <c r="B9" s="63">
        <v>0</v>
      </c>
      <c r="C9" s="64">
        <v>0</v>
      </c>
      <c r="D9" s="63">
        <v>0</v>
      </c>
      <c r="E9" s="64">
        <v>0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0</v>
      </c>
      <c r="N9" s="63">
        <f t="shared" si="0"/>
        <v>0</v>
      </c>
      <c r="O9" s="64">
        <f t="shared" si="0"/>
        <v>0</v>
      </c>
      <c r="P9" s="65">
        <f>O9+N9</f>
        <v>0</v>
      </c>
    </row>
    <row r="10" spans="1:16" ht="12.75" customHeight="1">
      <c r="A10" s="15" t="s">
        <v>76</v>
      </c>
      <c r="B10" s="63">
        <v>0</v>
      </c>
      <c r="C10" s="64">
        <v>0</v>
      </c>
      <c r="D10" s="63">
        <v>0</v>
      </c>
      <c r="E10" s="64">
        <v>0</v>
      </c>
      <c r="F10" s="63">
        <v>0</v>
      </c>
      <c r="G10" s="64">
        <v>0</v>
      </c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0</v>
      </c>
      <c r="N10" s="63">
        <f t="shared" si="0"/>
        <v>0</v>
      </c>
      <c r="O10" s="64">
        <f t="shared" si="0"/>
        <v>0</v>
      </c>
      <c r="P10" s="65">
        <f>O10+N10</f>
        <v>0</v>
      </c>
    </row>
    <row r="11" spans="2:16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11"/>
    </row>
    <row r="13" ht="12.75" customHeight="1">
      <c r="A13" s="6" t="s">
        <v>13</v>
      </c>
    </row>
    <row r="14" spans="1:16" ht="12.75" customHeight="1">
      <c r="A14" s="6" t="s">
        <v>11</v>
      </c>
      <c r="B14" s="46" t="s">
        <v>1</v>
      </c>
      <c r="C14" s="47"/>
      <c r="D14" s="46" t="s">
        <v>2</v>
      </c>
      <c r="E14" s="47"/>
      <c r="F14" s="46" t="s">
        <v>3</v>
      </c>
      <c r="G14" s="47"/>
      <c r="H14" s="46" t="s">
        <v>4</v>
      </c>
      <c r="I14" s="47"/>
      <c r="J14" s="46" t="s">
        <v>5</v>
      </c>
      <c r="K14" s="47"/>
      <c r="L14" s="46" t="s">
        <v>6</v>
      </c>
      <c r="M14" s="47"/>
      <c r="N14" s="46" t="s">
        <v>7</v>
      </c>
      <c r="O14" s="47"/>
      <c r="P14" s="42" t="s">
        <v>8</v>
      </c>
    </row>
    <row r="15" spans="1:16" ht="12.75" customHeight="1">
      <c r="A15" s="6" t="s">
        <v>12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5" t="s">
        <v>7</v>
      </c>
    </row>
    <row r="16" spans="1:16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4"/>
    </row>
    <row r="17" spans="1:16" s="16" customFormat="1" ht="12.75" customHeight="1">
      <c r="A17" s="15" t="s">
        <v>45</v>
      </c>
      <c r="B17" s="63">
        <v>1</v>
      </c>
      <c r="C17" s="64">
        <v>0</v>
      </c>
      <c r="D17" s="63">
        <v>0</v>
      </c>
      <c r="E17" s="64">
        <v>0</v>
      </c>
      <c r="F17" s="63">
        <v>0</v>
      </c>
      <c r="G17" s="64">
        <v>0</v>
      </c>
      <c r="H17" s="63">
        <v>0</v>
      </c>
      <c r="I17" s="64">
        <v>0</v>
      </c>
      <c r="J17" s="63">
        <v>0</v>
      </c>
      <c r="K17" s="64">
        <v>0</v>
      </c>
      <c r="L17" s="63">
        <v>0</v>
      </c>
      <c r="M17" s="64">
        <v>0</v>
      </c>
      <c r="N17" s="63">
        <f aca="true" t="shared" si="1" ref="N17:O21">L17+J17+H17+F17+D17+B17</f>
        <v>1</v>
      </c>
      <c r="O17" s="64">
        <f t="shared" si="1"/>
        <v>0</v>
      </c>
      <c r="P17" s="65">
        <f>O17+N17</f>
        <v>1</v>
      </c>
    </row>
    <row r="18" spans="1:16" s="16" customFormat="1" ht="12.75" customHeight="1">
      <c r="A18" s="15" t="s">
        <v>47</v>
      </c>
      <c r="B18" s="63">
        <v>0</v>
      </c>
      <c r="C18" s="64">
        <v>1</v>
      </c>
      <c r="D18" s="63">
        <v>0</v>
      </c>
      <c r="E18" s="64">
        <v>0</v>
      </c>
      <c r="F18" s="63">
        <v>0</v>
      </c>
      <c r="G18" s="64">
        <v>0</v>
      </c>
      <c r="H18" s="63">
        <v>0</v>
      </c>
      <c r="I18" s="64">
        <v>0</v>
      </c>
      <c r="J18" s="63">
        <v>0</v>
      </c>
      <c r="K18" s="64">
        <v>0</v>
      </c>
      <c r="L18" s="63">
        <v>0</v>
      </c>
      <c r="M18" s="64">
        <v>0</v>
      </c>
      <c r="N18" s="63">
        <f t="shared" si="1"/>
        <v>0</v>
      </c>
      <c r="O18" s="64">
        <f t="shared" si="1"/>
        <v>1</v>
      </c>
      <c r="P18" s="65">
        <f>O18+N18</f>
        <v>1</v>
      </c>
    </row>
    <row r="19" spans="1:16" s="16" customFormat="1" ht="12.75" customHeight="1">
      <c r="A19" s="15" t="s">
        <v>52</v>
      </c>
      <c r="B19" s="63">
        <v>0</v>
      </c>
      <c r="C19" s="64">
        <v>1</v>
      </c>
      <c r="D19" s="63">
        <v>0</v>
      </c>
      <c r="E19" s="64">
        <v>0</v>
      </c>
      <c r="F19" s="63">
        <v>0</v>
      </c>
      <c r="G19" s="64">
        <v>0</v>
      </c>
      <c r="H19" s="63">
        <v>0</v>
      </c>
      <c r="I19" s="64">
        <v>0</v>
      </c>
      <c r="J19" s="63">
        <v>0</v>
      </c>
      <c r="K19" s="64">
        <v>0</v>
      </c>
      <c r="L19" s="63">
        <v>0</v>
      </c>
      <c r="M19" s="64">
        <v>0</v>
      </c>
      <c r="N19" s="63">
        <f t="shared" si="1"/>
        <v>0</v>
      </c>
      <c r="O19" s="64">
        <f t="shared" si="1"/>
        <v>1</v>
      </c>
      <c r="P19" s="65">
        <f>O19+N19</f>
        <v>1</v>
      </c>
    </row>
    <row r="20" spans="1:16" s="16" customFormat="1" ht="12.75" customHeight="1">
      <c r="A20" s="15" t="s">
        <v>59</v>
      </c>
      <c r="B20" s="63">
        <v>0</v>
      </c>
      <c r="C20" s="64">
        <v>0</v>
      </c>
      <c r="D20" s="63">
        <v>0</v>
      </c>
      <c r="E20" s="64">
        <v>0</v>
      </c>
      <c r="F20" s="63">
        <v>0</v>
      </c>
      <c r="G20" s="64">
        <v>0</v>
      </c>
      <c r="H20" s="63">
        <v>0</v>
      </c>
      <c r="I20" s="64">
        <v>0</v>
      </c>
      <c r="J20" s="63">
        <v>0</v>
      </c>
      <c r="K20" s="64">
        <v>0</v>
      </c>
      <c r="L20" s="63">
        <v>0</v>
      </c>
      <c r="M20" s="64">
        <v>0</v>
      </c>
      <c r="N20" s="63">
        <f t="shared" si="1"/>
        <v>0</v>
      </c>
      <c r="O20" s="64">
        <f t="shared" si="1"/>
        <v>0</v>
      </c>
      <c r="P20" s="65">
        <f>O20+N20</f>
        <v>0</v>
      </c>
    </row>
    <row r="21" spans="1:16" s="16" customFormat="1" ht="12.75" customHeight="1">
      <c r="A21" s="15" t="s">
        <v>76</v>
      </c>
      <c r="B21" s="63">
        <v>0</v>
      </c>
      <c r="C21" s="64">
        <v>0</v>
      </c>
      <c r="D21" s="63">
        <v>0</v>
      </c>
      <c r="E21" s="64">
        <v>0</v>
      </c>
      <c r="F21" s="63">
        <v>0</v>
      </c>
      <c r="G21" s="64">
        <v>0</v>
      </c>
      <c r="H21" s="63">
        <v>0</v>
      </c>
      <c r="I21" s="64">
        <v>0</v>
      </c>
      <c r="J21" s="63">
        <v>0</v>
      </c>
      <c r="K21" s="64">
        <v>0</v>
      </c>
      <c r="L21" s="63">
        <v>0</v>
      </c>
      <c r="M21" s="64">
        <v>0</v>
      </c>
      <c r="N21" s="63">
        <f t="shared" si="1"/>
        <v>0</v>
      </c>
      <c r="O21" s="64">
        <f t="shared" si="1"/>
        <v>0</v>
      </c>
      <c r="P21" s="65">
        <f>O21+N21</f>
        <v>0</v>
      </c>
    </row>
    <row r="22" spans="2:16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11"/>
    </row>
    <row r="24" ht="12.75" customHeight="1">
      <c r="A24" s="39" t="s">
        <v>63</v>
      </c>
    </row>
    <row r="26" ht="12.75" customHeight="1">
      <c r="A26" s="36"/>
    </row>
    <row r="41" spans="1:16" s="16" customFormat="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63" spans="1:16" s="16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85" spans="1:16" s="16" customFormat="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117" spans="1:16" s="16" customFormat="1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27" spans="1:16" s="16" customFormat="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49" spans="1:16" s="16" customFormat="1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61" spans="1:16" s="16" customFormat="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72" spans="1:16" s="16" customFormat="1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85" spans="1:16" s="16" customFormat="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217" spans="1:16" s="16" customFormat="1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27" spans="1:16" s="16" customFormat="1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03/15/2005 (mwc)
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M226"/>
  <sheetViews>
    <sheetView workbookViewId="0" topLeftCell="A1">
      <selection activeCell="B30" sqref="B30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65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45</v>
      </c>
      <c r="B6" s="14">
        <v>1</v>
      </c>
      <c r="C6" s="14">
        <f>MUE!P17</f>
        <v>1</v>
      </c>
      <c r="D6" s="14">
        <v>1</v>
      </c>
      <c r="E6" s="26"/>
      <c r="F6" s="26"/>
      <c r="G6" s="26"/>
    </row>
    <row r="7" spans="1:7" s="16" customFormat="1" ht="12.75" customHeight="1">
      <c r="A7" s="96" t="s">
        <v>47</v>
      </c>
      <c r="B7" s="14">
        <v>0</v>
      </c>
      <c r="C7" s="14">
        <f>MUE!P18</f>
        <v>1</v>
      </c>
      <c r="D7" s="14">
        <v>0</v>
      </c>
      <c r="E7" s="26"/>
      <c r="F7" s="26"/>
      <c r="G7" s="26"/>
    </row>
    <row r="8" spans="1:7" s="16" customFormat="1" ht="12.75" customHeight="1">
      <c r="A8" s="6" t="s">
        <v>52</v>
      </c>
      <c r="B8" s="14">
        <v>1</v>
      </c>
      <c r="C8" s="14">
        <f>MUE!P19</f>
        <v>1</v>
      </c>
      <c r="D8" s="14">
        <v>0</v>
      </c>
      <c r="E8" s="26"/>
      <c r="F8" s="26"/>
      <c r="G8" s="26"/>
    </row>
    <row r="9" spans="1:7" s="16" customFormat="1" ht="12.75" customHeight="1">
      <c r="A9" s="6" t="s">
        <v>59</v>
      </c>
      <c r="B9" s="14">
        <v>0</v>
      </c>
      <c r="C9" s="14">
        <f>MUE!P20</f>
        <v>0</v>
      </c>
      <c r="D9" s="14">
        <v>0</v>
      </c>
      <c r="E9" s="26"/>
      <c r="F9" s="26"/>
      <c r="G9" s="26"/>
    </row>
    <row r="10" spans="1:7" s="16" customFormat="1" ht="12.75" customHeight="1">
      <c r="A10" s="6" t="s">
        <v>76</v>
      </c>
      <c r="B10" s="14">
        <v>0</v>
      </c>
      <c r="C10" s="14">
        <f>MUE!P21</f>
        <v>0</v>
      </c>
      <c r="D10" s="14">
        <v>0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9" customFormat="1" ht="12.75" customHeight="1">
      <c r="A13" s="40" t="s">
        <v>17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18</v>
      </c>
      <c r="G13" s="50" t="s">
        <v>7</v>
      </c>
      <c r="H13" s="50" t="s">
        <v>8</v>
      </c>
    </row>
    <row r="14" spans="1:8" s="39" customFormat="1" ht="12.75" customHeight="1">
      <c r="A14" s="40"/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2" t="s">
        <v>18</v>
      </c>
      <c r="H14" s="52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45</v>
      </c>
      <c r="B16" s="77">
        <v>0</v>
      </c>
      <c r="C16" s="77">
        <v>23</v>
      </c>
      <c r="D16" s="77">
        <f>C16+B16</f>
        <v>23</v>
      </c>
      <c r="E16" s="77">
        <v>0</v>
      </c>
      <c r="F16" s="77">
        <v>0</v>
      </c>
      <c r="G16" s="77">
        <f>F16+E16</f>
        <v>0</v>
      </c>
      <c r="H16" s="78">
        <f>G16+D16</f>
        <v>23</v>
      </c>
    </row>
    <row r="17" spans="1:8" ht="12.75" customHeight="1">
      <c r="A17" s="6" t="s">
        <v>51</v>
      </c>
      <c r="B17" s="77">
        <v>0</v>
      </c>
      <c r="C17" s="77">
        <v>9</v>
      </c>
      <c r="D17" s="77">
        <f>C17+B17</f>
        <v>9</v>
      </c>
      <c r="E17" s="77">
        <v>0</v>
      </c>
      <c r="F17" s="77">
        <v>0</v>
      </c>
      <c r="G17" s="77">
        <f>F17+E17</f>
        <v>0</v>
      </c>
      <c r="H17" s="78">
        <f>G17+D17</f>
        <v>9</v>
      </c>
    </row>
    <row r="18" spans="1:8" ht="12.75" customHeight="1">
      <c r="A18" s="6" t="s">
        <v>52</v>
      </c>
      <c r="B18" s="77">
        <v>0</v>
      </c>
      <c r="C18" s="77">
        <v>31</v>
      </c>
      <c r="D18" s="77">
        <f>C18+B18</f>
        <v>31</v>
      </c>
      <c r="E18" s="77">
        <v>0</v>
      </c>
      <c r="F18" s="77">
        <v>0</v>
      </c>
      <c r="G18" s="77">
        <f>F18+E18</f>
        <v>0</v>
      </c>
      <c r="H18" s="78">
        <f>G18+D18</f>
        <v>31</v>
      </c>
    </row>
    <row r="19" spans="1:8" ht="12.75" customHeight="1">
      <c r="A19" s="6" t="s">
        <v>59</v>
      </c>
      <c r="B19" s="77">
        <v>0</v>
      </c>
      <c r="C19" s="77">
        <v>0</v>
      </c>
      <c r="D19" s="77">
        <f>C19+B19</f>
        <v>0</v>
      </c>
      <c r="E19" s="77">
        <v>0</v>
      </c>
      <c r="F19" s="77">
        <v>0</v>
      </c>
      <c r="G19" s="77">
        <f>F19+E19</f>
        <v>0</v>
      </c>
      <c r="H19" s="78">
        <f>G19+D19</f>
        <v>0</v>
      </c>
    </row>
    <row r="20" spans="1:8" ht="12.75" customHeight="1">
      <c r="A20" s="6" t="s">
        <v>76</v>
      </c>
      <c r="B20" s="77">
        <v>0</v>
      </c>
      <c r="C20" s="77">
        <v>0</v>
      </c>
      <c r="D20" s="77">
        <f>C20+B20</f>
        <v>0</v>
      </c>
      <c r="E20" s="77">
        <v>0</v>
      </c>
      <c r="F20" s="77">
        <v>0</v>
      </c>
      <c r="G20" s="77">
        <f>F20+E20</f>
        <v>0</v>
      </c>
      <c r="H20" s="78">
        <f>G20+D20</f>
        <v>0</v>
      </c>
    </row>
    <row r="21" spans="1:8" ht="12.75" customHeight="1">
      <c r="A21" s="37"/>
      <c r="B21" s="9"/>
      <c r="C21" s="9"/>
      <c r="D21" s="9"/>
      <c r="E21" s="9"/>
      <c r="F21" s="9"/>
      <c r="G21" s="9"/>
      <c r="H21" s="11"/>
    </row>
    <row r="22" spans="1:5" ht="12.75" customHeight="1">
      <c r="A22" s="37"/>
      <c r="B22"/>
      <c r="C22"/>
      <c r="D22"/>
      <c r="E22"/>
    </row>
    <row r="23" spans="1:8" s="39" customFormat="1" ht="12.75" customHeight="1">
      <c r="A23" s="40" t="s">
        <v>23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24</v>
      </c>
      <c r="G23" s="49" t="s">
        <v>25</v>
      </c>
      <c r="H23" s="50" t="s">
        <v>8</v>
      </c>
    </row>
    <row r="24" spans="2:8" s="39" customFormat="1" ht="12.75" customHeight="1"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1" t="s">
        <v>18</v>
      </c>
      <c r="H24" s="52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0.5">
      <c r="A26" s="6" t="s">
        <v>45</v>
      </c>
      <c r="B26" s="24">
        <v>0</v>
      </c>
      <c r="C26" s="24">
        <v>55.2</v>
      </c>
      <c r="D26" s="24">
        <f>C26+B26</f>
        <v>55.2</v>
      </c>
      <c r="E26" s="24">
        <v>0</v>
      </c>
      <c r="F26" s="24">
        <v>0</v>
      </c>
      <c r="G26" s="24">
        <f>F26+E26</f>
        <v>0</v>
      </c>
      <c r="H26" s="25">
        <f>G26+D26</f>
        <v>55.2</v>
      </c>
    </row>
    <row r="27" spans="1:8" ht="12.75" customHeight="1">
      <c r="A27" s="6" t="s">
        <v>51</v>
      </c>
      <c r="B27" s="24">
        <v>0</v>
      </c>
      <c r="C27" s="24">
        <v>21.6</v>
      </c>
      <c r="D27" s="24">
        <f>C27+B27</f>
        <v>21.6</v>
      </c>
      <c r="E27" s="24">
        <v>0</v>
      </c>
      <c r="F27" s="24">
        <v>0</v>
      </c>
      <c r="G27" s="24">
        <f>F27+E27</f>
        <v>0</v>
      </c>
      <c r="H27" s="25">
        <f>G27+D27</f>
        <v>21.6</v>
      </c>
    </row>
    <row r="28" spans="1:8" ht="12.75" customHeight="1">
      <c r="A28" s="6" t="s">
        <v>52</v>
      </c>
      <c r="B28" s="24">
        <v>0</v>
      </c>
      <c r="C28" s="24">
        <v>74.4</v>
      </c>
      <c r="D28" s="24">
        <f>C28+B28</f>
        <v>74.4</v>
      </c>
      <c r="E28" s="24">
        <v>0</v>
      </c>
      <c r="F28" s="24">
        <v>0</v>
      </c>
      <c r="G28" s="24">
        <f>F28+E28</f>
        <v>0</v>
      </c>
      <c r="H28" s="25">
        <f>G28+D28</f>
        <v>74.4</v>
      </c>
    </row>
    <row r="29" spans="1:8" ht="12.75" customHeight="1">
      <c r="A29" s="6" t="s">
        <v>59</v>
      </c>
      <c r="B29" s="24">
        <v>0</v>
      </c>
      <c r="C29" s="24">
        <v>0</v>
      </c>
      <c r="D29" s="24">
        <f>C29+B29</f>
        <v>0</v>
      </c>
      <c r="E29" s="24">
        <v>0</v>
      </c>
      <c r="F29" s="24">
        <v>0</v>
      </c>
      <c r="G29" s="24">
        <f>F29+E29</f>
        <v>0</v>
      </c>
      <c r="H29" s="25">
        <f>G29+D29</f>
        <v>0</v>
      </c>
    </row>
    <row r="30" spans="1:8" ht="12.75" customHeight="1">
      <c r="A30" s="6" t="s">
        <v>76</v>
      </c>
      <c r="B30" s="24">
        <v>0</v>
      </c>
      <c r="C30" s="24">
        <v>0</v>
      </c>
      <c r="D30" s="24">
        <f>C30+B30</f>
        <v>0</v>
      </c>
      <c r="E30" s="24">
        <v>0</v>
      </c>
      <c r="F30" s="24">
        <v>0</v>
      </c>
      <c r="G30" s="24">
        <f>F30+E30</f>
        <v>0</v>
      </c>
      <c r="H30" s="25">
        <f>G30+D30</f>
        <v>0</v>
      </c>
    </row>
    <row r="31" spans="1:8" ht="12.75" customHeight="1">
      <c r="A31" s="37"/>
      <c r="B31" s="9"/>
      <c r="C31" s="9"/>
      <c r="D31" s="9"/>
      <c r="E31" s="9"/>
      <c r="F31" s="9"/>
      <c r="G31" s="9"/>
      <c r="H31" s="11"/>
    </row>
    <row r="32" spans="6:8" ht="12.75" customHeight="1">
      <c r="F32"/>
      <c r="G32"/>
      <c r="H32"/>
    </row>
    <row r="33" ht="12.75" customHeight="1">
      <c r="A33" s="39" t="s">
        <v>63</v>
      </c>
    </row>
    <row r="35" ht="12.75" customHeight="1">
      <c r="A35" s="101" t="s">
        <v>55</v>
      </c>
    </row>
    <row r="36" ht="12.75" customHeight="1">
      <c r="A36" s="36" t="s">
        <v>49</v>
      </c>
    </row>
    <row r="41" spans="1:13" s="16" customFormat="1" ht="12.75" customHeight="1">
      <c r="A41" s="3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74" spans="1:13" s="16" customFormat="1" ht="12.75" customHeight="1">
      <c r="A74" s="3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129" spans="1:13" s="16" customFormat="1" ht="12.75" customHeight="1">
      <c r="A129" s="3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61" spans="1:13" s="16" customFormat="1" ht="12.75" customHeight="1">
      <c r="A161" s="3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72" spans="1:13" s="16" customFormat="1" ht="12.75" customHeight="1">
      <c r="A172" s="3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5" spans="1:13" s="16" customFormat="1" ht="12.75" customHeight="1">
      <c r="A205" s="3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17" spans="1:13" s="16" customFormat="1" ht="12.75" customHeight="1">
      <c r="A217" s="3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26" spans="1:13" s="16" customFormat="1" ht="12.75" customHeight="1">
      <c r="A226" s="3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P206"/>
  <sheetViews>
    <sheetView workbookViewId="0" topLeftCell="A1">
      <selection activeCell="A25" sqref="A25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1" t="s">
        <v>34</v>
      </c>
    </row>
    <row r="2" ht="12.75" customHeight="1">
      <c r="A2" s="1"/>
    </row>
    <row r="3" spans="1:16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46" t="s">
        <v>6</v>
      </c>
      <c r="M3" s="47"/>
      <c r="N3" s="46" t="s">
        <v>7</v>
      </c>
      <c r="O3" s="47"/>
      <c r="P3" s="42" t="s">
        <v>8</v>
      </c>
    </row>
    <row r="4" spans="1:16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5" t="s">
        <v>7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8"/>
    </row>
    <row r="6" spans="1:16" ht="12.75" customHeight="1">
      <c r="A6" s="6" t="s">
        <v>45</v>
      </c>
      <c r="B6" s="63">
        <v>4</v>
      </c>
      <c r="C6" s="64">
        <v>0</v>
      </c>
      <c r="D6" s="63">
        <v>0</v>
      </c>
      <c r="E6" s="64">
        <v>0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63">
        <f aca="true" t="shared" si="0" ref="N6:O10">L6+J6+H6+F6+D6+B6</f>
        <v>4</v>
      </c>
      <c r="O6" s="64">
        <f t="shared" si="0"/>
        <v>0</v>
      </c>
      <c r="P6" s="65">
        <f>O6+N6</f>
        <v>4</v>
      </c>
    </row>
    <row r="7" spans="1:16" ht="12.75" customHeight="1">
      <c r="A7" s="95" t="s">
        <v>47</v>
      </c>
      <c r="B7" s="63">
        <v>2</v>
      </c>
      <c r="C7" s="64">
        <v>1</v>
      </c>
      <c r="D7" s="63">
        <v>0</v>
      </c>
      <c r="E7" s="64">
        <v>0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0</v>
      </c>
      <c r="M7" s="64">
        <v>0</v>
      </c>
      <c r="N7" s="63">
        <f t="shared" si="0"/>
        <v>2</v>
      </c>
      <c r="O7" s="64">
        <f t="shared" si="0"/>
        <v>1</v>
      </c>
      <c r="P7" s="65">
        <f>O7+N7</f>
        <v>3</v>
      </c>
    </row>
    <row r="8" spans="1:16" ht="12.75" customHeight="1">
      <c r="A8" s="15" t="s">
        <v>52</v>
      </c>
      <c r="B8" s="63">
        <v>1</v>
      </c>
      <c r="C8" s="64">
        <v>1</v>
      </c>
      <c r="D8" s="63">
        <v>0</v>
      </c>
      <c r="E8" s="64">
        <v>0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1</v>
      </c>
      <c r="N8" s="63">
        <f t="shared" si="0"/>
        <v>1</v>
      </c>
      <c r="O8" s="64">
        <f t="shared" si="0"/>
        <v>2</v>
      </c>
      <c r="P8" s="65">
        <f>O8+N8</f>
        <v>3</v>
      </c>
    </row>
    <row r="9" spans="1:16" ht="12.75" customHeight="1">
      <c r="A9" s="15" t="s">
        <v>59</v>
      </c>
      <c r="B9" s="63">
        <v>5</v>
      </c>
      <c r="C9" s="64">
        <v>1</v>
      </c>
      <c r="D9" s="63">
        <v>0</v>
      </c>
      <c r="E9" s="64">
        <v>0</v>
      </c>
      <c r="F9" s="63">
        <v>0</v>
      </c>
      <c r="G9" s="64">
        <v>1</v>
      </c>
      <c r="H9" s="63">
        <v>0</v>
      </c>
      <c r="I9" s="64">
        <v>0</v>
      </c>
      <c r="J9" s="63">
        <v>0</v>
      </c>
      <c r="K9" s="64">
        <v>1</v>
      </c>
      <c r="L9" s="63">
        <v>1</v>
      </c>
      <c r="M9" s="64">
        <v>0</v>
      </c>
      <c r="N9" s="63">
        <f t="shared" si="0"/>
        <v>6</v>
      </c>
      <c r="O9" s="64">
        <f t="shared" si="0"/>
        <v>3</v>
      </c>
      <c r="P9" s="65">
        <f>O9+N9</f>
        <v>9</v>
      </c>
    </row>
    <row r="10" spans="1:16" ht="12.75" customHeight="1">
      <c r="A10" s="15" t="s">
        <v>76</v>
      </c>
      <c r="B10" s="63">
        <v>3</v>
      </c>
      <c r="C10" s="64">
        <v>0</v>
      </c>
      <c r="D10" s="63">
        <v>0</v>
      </c>
      <c r="E10" s="64">
        <v>0</v>
      </c>
      <c r="F10" s="63">
        <v>0</v>
      </c>
      <c r="G10" s="64">
        <v>0</v>
      </c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0</v>
      </c>
      <c r="N10" s="63">
        <f t="shared" si="0"/>
        <v>3</v>
      </c>
      <c r="O10" s="64">
        <f t="shared" si="0"/>
        <v>0</v>
      </c>
      <c r="P10" s="65">
        <f>O10+N10</f>
        <v>3</v>
      </c>
    </row>
    <row r="11" spans="2:16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11"/>
    </row>
    <row r="13" ht="12.75" customHeight="1">
      <c r="A13" s="6" t="s">
        <v>13</v>
      </c>
    </row>
    <row r="14" spans="1:16" ht="12.75" customHeight="1">
      <c r="A14" s="6" t="s">
        <v>11</v>
      </c>
      <c r="B14" s="46" t="s">
        <v>1</v>
      </c>
      <c r="C14" s="47"/>
      <c r="D14" s="46" t="s">
        <v>2</v>
      </c>
      <c r="E14" s="47"/>
      <c r="F14" s="46" t="s">
        <v>3</v>
      </c>
      <c r="G14" s="47"/>
      <c r="H14" s="46" t="s">
        <v>4</v>
      </c>
      <c r="I14" s="47"/>
      <c r="J14" s="46" t="s">
        <v>5</v>
      </c>
      <c r="K14" s="47"/>
      <c r="L14" s="46" t="s">
        <v>6</v>
      </c>
      <c r="M14" s="47"/>
      <c r="N14" s="46" t="s">
        <v>7</v>
      </c>
      <c r="O14" s="47"/>
      <c r="P14" s="42" t="s">
        <v>8</v>
      </c>
    </row>
    <row r="15" spans="1:16" ht="12.75" customHeight="1">
      <c r="A15" s="6" t="s">
        <v>12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5" t="s">
        <v>7</v>
      </c>
    </row>
    <row r="16" spans="1:16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4"/>
    </row>
    <row r="17" spans="1:16" s="16" customFormat="1" ht="12.75" customHeight="1">
      <c r="A17" s="15" t="s">
        <v>45</v>
      </c>
      <c r="B17" s="63">
        <v>12</v>
      </c>
      <c r="C17" s="64">
        <v>2</v>
      </c>
      <c r="D17" s="63">
        <v>0</v>
      </c>
      <c r="E17" s="64">
        <v>0</v>
      </c>
      <c r="F17" s="63">
        <v>0</v>
      </c>
      <c r="G17" s="64">
        <v>0</v>
      </c>
      <c r="H17" s="63">
        <v>0</v>
      </c>
      <c r="I17" s="64">
        <v>0</v>
      </c>
      <c r="J17" s="63">
        <v>0</v>
      </c>
      <c r="K17" s="64">
        <v>0</v>
      </c>
      <c r="L17" s="63">
        <v>0</v>
      </c>
      <c r="M17" s="64">
        <v>0</v>
      </c>
      <c r="N17" s="63">
        <f aca="true" t="shared" si="1" ref="N17:O21">L17+J17+H17+F17+D17+B17</f>
        <v>12</v>
      </c>
      <c r="O17" s="64">
        <f t="shared" si="1"/>
        <v>2</v>
      </c>
      <c r="P17" s="65">
        <f>O17+N17</f>
        <v>14</v>
      </c>
    </row>
    <row r="18" spans="1:16" s="16" customFormat="1" ht="12.75" customHeight="1">
      <c r="A18" s="15" t="s">
        <v>47</v>
      </c>
      <c r="B18" s="63">
        <v>11</v>
      </c>
      <c r="C18" s="64">
        <v>4</v>
      </c>
      <c r="D18" s="63">
        <v>0</v>
      </c>
      <c r="E18" s="64">
        <v>0</v>
      </c>
      <c r="F18" s="63">
        <v>0</v>
      </c>
      <c r="G18" s="64">
        <v>0</v>
      </c>
      <c r="H18" s="63">
        <v>2</v>
      </c>
      <c r="I18" s="64">
        <v>0</v>
      </c>
      <c r="J18" s="63">
        <v>0</v>
      </c>
      <c r="K18" s="64">
        <v>0</v>
      </c>
      <c r="L18" s="63">
        <v>1</v>
      </c>
      <c r="M18" s="64">
        <v>1</v>
      </c>
      <c r="N18" s="63">
        <f t="shared" si="1"/>
        <v>14</v>
      </c>
      <c r="O18" s="64">
        <f t="shared" si="1"/>
        <v>5</v>
      </c>
      <c r="P18" s="65">
        <f>O18+N18</f>
        <v>19</v>
      </c>
    </row>
    <row r="19" spans="1:16" s="16" customFormat="1" ht="12.75" customHeight="1">
      <c r="A19" s="15" t="s">
        <v>52</v>
      </c>
      <c r="B19" s="63">
        <v>16</v>
      </c>
      <c r="C19" s="64">
        <v>4</v>
      </c>
      <c r="D19" s="63">
        <v>1</v>
      </c>
      <c r="E19" s="64">
        <v>0</v>
      </c>
      <c r="F19" s="63">
        <v>0</v>
      </c>
      <c r="G19" s="64">
        <v>0</v>
      </c>
      <c r="H19" s="63">
        <v>0</v>
      </c>
      <c r="I19" s="64">
        <v>0</v>
      </c>
      <c r="J19" s="63">
        <v>0</v>
      </c>
      <c r="K19" s="64">
        <v>0</v>
      </c>
      <c r="L19" s="63">
        <v>1</v>
      </c>
      <c r="M19" s="64">
        <v>1</v>
      </c>
      <c r="N19" s="63">
        <f t="shared" si="1"/>
        <v>18</v>
      </c>
      <c r="O19" s="64">
        <f t="shared" si="1"/>
        <v>5</v>
      </c>
      <c r="P19" s="65">
        <f>O19+N19</f>
        <v>23</v>
      </c>
    </row>
    <row r="20" spans="1:16" s="16" customFormat="1" ht="12.75" customHeight="1">
      <c r="A20" s="15" t="s">
        <v>59</v>
      </c>
      <c r="B20" s="63">
        <v>14</v>
      </c>
      <c r="C20" s="64">
        <v>5</v>
      </c>
      <c r="D20" s="63">
        <v>1</v>
      </c>
      <c r="E20" s="64">
        <v>0</v>
      </c>
      <c r="F20" s="63">
        <v>0</v>
      </c>
      <c r="G20" s="64">
        <v>1</v>
      </c>
      <c r="H20" s="63">
        <v>0</v>
      </c>
      <c r="I20" s="64">
        <v>0</v>
      </c>
      <c r="J20" s="63">
        <v>0</v>
      </c>
      <c r="K20" s="64">
        <v>0</v>
      </c>
      <c r="L20" s="63">
        <v>1</v>
      </c>
      <c r="M20" s="64">
        <v>0</v>
      </c>
      <c r="N20" s="63">
        <f t="shared" si="1"/>
        <v>16</v>
      </c>
      <c r="O20" s="64">
        <f t="shared" si="1"/>
        <v>6</v>
      </c>
      <c r="P20" s="65">
        <f>O20+N20</f>
        <v>22</v>
      </c>
    </row>
    <row r="21" spans="1:16" s="16" customFormat="1" ht="12.75" customHeight="1">
      <c r="A21" s="15" t="s">
        <v>76</v>
      </c>
      <c r="B21" s="63">
        <v>23</v>
      </c>
      <c r="C21" s="64">
        <v>8</v>
      </c>
      <c r="D21" s="63">
        <v>1</v>
      </c>
      <c r="E21" s="64">
        <v>0</v>
      </c>
      <c r="F21" s="63">
        <v>1</v>
      </c>
      <c r="G21" s="64">
        <v>1</v>
      </c>
      <c r="H21" s="63">
        <v>0</v>
      </c>
      <c r="I21" s="64">
        <v>0</v>
      </c>
      <c r="J21" s="63">
        <v>0</v>
      </c>
      <c r="K21" s="64">
        <v>1</v>
      </c>
      <c r="L21" s="63">
        <v>0</v>
      </c>
      <c r="M21" s="64">
        <v>0</v>
      </c>
      <c r="N21" s="63">
        <f t="shared" si="1"/>
        <v>25</v>
      </c>
      <c r="O21" s="64">
        <f t="shared" si="1"/>
        <v>10</v>
      </c>
      <c r="P21" s="65">
        <f>O21+N21</f>
        <v>35</v>
      </c>
    </row>
    <row r="22" spans="2:16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11"/>
    </row>
    <row r="24" ht="12.75" customHeight="1">
      <c r="A24" s="116"/>
    </row>
    <row r="25" ht="12.75" customHeight="1">
      <c r="A25" s="36"/>
    </row>
    <row r="26" spans="1:13" ht="12.75" customHeight="1">
      <c r="A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42" spans="1:16" s="16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64" spans="1:16" s="16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96" spans="1:16" s="16" customFormat="1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106" spans="1:16" s="1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28" spans="1:16" s="16" customFormat="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40" spans="1:16" s="16" customFormat="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51" spans="1:16" s="16" customFormat="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64" spans="1:16" s="16" customFormat="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96" spans="1:16" s="16" customFormat="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206" spans="1:16" s="16" customFormat="1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&amp;D
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M193"/>
  <sheetViews>
    <sheetView workbookViewId="0" topLeftCell="A1">
      <selection activeCell="C30" sqref="C26:C30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34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45</v>
      </c>
      <c r="B6" s="14">
        <v>5</v>
      </c>
      <c r="C6" s="14">
        <f>PHL!P17</f>
        <v>14</v>
      </c>
      <c r="D6" s="14">
        <v>19</v>
      </c>
      <c r="E6" s="26"/>
      <c r="F6" s="26"/>
      <c r="G6" s="26"/>
    </row>
    <row r="7" spans="1:7" s="16" customFormat="1" ht="12.75" customHeight="1">
      <c r="A7" s="15" t="s">
        <v>47</v>
      </c>
      <c r="B7" s="14">
        <v>8</v>
      </c>
      <c r="C7" s="14">
        <f>PHL!P18</f>
        <v>19</v>
      </c>
      <c r="D7" s="14">
        <v>25</v>
      </c>
      <c r="E7" s="26"/>
      <c r="F7" s="26"/>
      <c r="G7" s="26"/>
    </row>
    <row r="8" spans="1:7" s="16" customFormat="1" ht="12.75" customHeight="1">
      <c r="A8" s="40" t="s">
        <v>52</v>
      </c>
      <c r="B8" s="14">
        <v>10</v>
      </c>
      <c r="C8" s="14">
        <f>PHL!P19</f>
        <v>23</v>
      </c>
      <c r="D8" s="14">
        <v>22</v>
      </c>
      <c r="E8" s="26"/>
      <c r="F8" s="26"/>
      <c r="G8" s="26"/>
    </row>
    <row r="9" spans="1:7" s="16" customFormat="1" ht="12.75" customHeight="1">
      <c r="A9" s="40" t="s">
        <v>59</v>
      </c>
      <c r="B9" s="14">
        <v>10</v>
      </c>
      <c r="C9" s="14">
        <f>PHL!P20</f>
        <v>22</v>
      </c>
      <c r="D9" s="14">
        <v>35</v>
      </c>
      <c r="E9" s="26"/>
      <c r="F9" s="26"/>
      <c r="G9" s="26"/>
    </row>
    <row r="10" spans="1:7" s="16" customFormat="1" ht="12.75" customHeight="1">
      <c r="A10" s="40" t="s">
        <v>76</v>
      </c>
      <c r="B10" s="14">
        <v>10</v>
      </c>
      <c r="C10" s="14">
        <f>PHL!P21</f>
        <v>35</v>
      </c>
      <c r="D10" s="14">
        <v>38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9" customFormat="1" ht="12.75" customHeight="1">
      <c r="A13" s="40" t="s">
        <v>17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18</v>
      </c>
      <c r="G13" s="50" t="s">
        <v>7</v>
      </c>
      <c r="H13" s="50" t="s">
        <v>8</v>
      </c>
    </row>
    <row r="14" spans="1:8" s="39" customFormat="1" ht="12.75" customHeight="1">
      <c r="A14" s="40"/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2" t="s">
        <v>18</v>
      </c>
      <c r="H14" s="52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45</v>
      </c>
      <c r="B16" s="77">
        <v>1824</v>
      </c>
      <c r="C16" s="77">
        <v>276</v>
      </c>
      <c r="D16" s="77">
        <f>C16+B16</f>
        <v>2100</v>
      </c>
      <c r="E16" s="77">
        <v>0</v>
      </c>
      <c r="F16" s="77">
        <v>0</v>
      </c>
      <c r="G16" s="77">
        <f>F16+E16</f>
        <v>0</v>
      </c>
      <c r="H16" s="78">
        <f>G16+D16</f>
        <v>2100</v>
      </c>
    </row>
    <row r="17" spans="1:8" ht="12.75" customHeight="1">
      <c r="A17" s="6" t="s">
        <v>46</v>
      </c>
      <c r="B17" s="77">
        <v>2004</v>
      </c>
      <c r="C17" s="77">
        <v>360</v>
      </c>
      <c r="D17" s="77">
        <f>C17+B17</f>
        <v>2364</v>
      </c>
      <c r="E17" s="77">
        <v>0</v>
      </c>
      <c r="F17" s="77">
        <v>0</v>
      </c>
      <c r="G17" s="77">
        <f>F17+E17</f>
        <v>0</v>
      </c>
      <c r="H17" s="78">
        <f>G17+D17</f>
        <v>2364</v>
      </c>
    </row>
    <row r="18" spans="1:8" ht="12.75" customHeight="1">
      <c r="A18" s="40" t="s">
        <v>52</v>
      </c>
      <c r="B18" s="77">
        <v>2154</v>
      </c>
      <c r="C18" s="77">
        <v>663</v>
      </c>
      <c r="D18" s="77">
        <f>C18+B18</f>
        <v>2817</v>
      </c>
      <c r="E18" s="77">
        <v>0</v>
      </c>
      <c r="F18" s="77">
        <v>0</v>
      </c>
      <c r="G18" s="77">
        <f>F18+E18</f>
        <v>0</v>
      </c>
      <c r="H18" s="78">
        <f>G18+D18</f>
        <v>2817</v>
      </c>
    </row>
    <row r="19" spans="1:8" ht="12.75" customHeight="1">
      <c r="A19" s="40" t="s">
        <v>59</v>
      </c>
      <c r="B19" s="77">
        <v>2376</v>
      </c>
      <c r="C19" s="77">
        <v>636</v>
      </c>
      <c r="D19" s="77">
        <f>C19+B19</f>
        <v>3012</v>
      </c>
      <c r="E19" s="77">
        <v>0</v>
      </c>
      <c r="F19" s="77">
        <v>0</v>
      </c>
      <c r="G19" s="77">
        <f>F19+E19</f>
        <v>0</v>
      </c>
      <c r="H19" s="78">
        <f>G19+D19</f>
        <v>3012</v>
      </c>
    </row>
    <row r="20" spans="1:8" ht="12.75" customHeight="1">
      <c r="A20" s="40" t="s">
        <v>76</v>
      </c>
      <c r="B20" s="77">
        <v>2298</v>
      </c>
      <c r="C20" s="77">
        <v>555</v>
      </c>
      <c r="D20" s="77">
        <f>C20+B20</f>
        <v>2853</v>
      </c>
      <c r="E20" s="77">
        <v>3</v>
      </c>
      <c r="F20" s="77">
        <v>0</v>
      </c>
      <c r="G20" s="77">
        <f>F20+E20</f>
        <v>3</v>
      </c>
      <c r="H20" s="78">
        <f>G20+D20</f>
        <v>2856</v>
      </c>
    </row>
    <row r="21" spans="1:8" ht="12.75" customHeight="1">
      <c r="A21" s="37"/>
      <c r="B21" s="9"/>
      <c r="C21" s="9"/>
      <c r="D21" s="9"/>
      <c r="E21" s="9"/>
      <c r="F21" s="9"/>
      <c r="G21" s="9"/>
      <c r="H21" s="11"/>
    </row>
    <row r="22" spans="1:5" ht="12.75" customHeight="1">
      <c r="A22" s="37"/>
      <c r="B22"/>
      <c r="C22"/>
      <c r="D22"/>
      <c r="E22"/>
    </row>
    <row r="23" spans="1:8" s="39" customFormat="1" ht="12.75" customHeight="1">
      <c r="A23" s="40" t="s">
        <v>23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24</v>
      </c>
      <c r="G23" s="49" t="s">
        <v>25</v>
      </c>
      <c r="H23" s="50" t="s">
        <v>8</v>
      </c>
    </row>
    <row r="24" spans="2:8" s="39" customFormat="1" ht="12.75" customHeight="1"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1" t="s">
        <v>18</v>
      </c>
      <c r="H24" s="52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40" t="s">
        <v>45</v>
      </c>
      <c r="B26" s="103">
        <f>B16*0.85</f>
        <v>1550.3999999999999</v>
      </c>
      <c r="C26" s="103">
        <f>C16*1.15</f>
        <v>317.4</v>
      </c>
      <c r="D26" s="105">
        <f>C26+B26</f>
        <v>1867.7999999999997</v>
      </c>
      <c r="E26" s="103">
        <f>E16*2.73</f>
        <v>0</v>
      </c>
      <c r="F26" s="103">
        <v>0</v>
      </c>
      <c r="G26" s="103">
        <f>F26+E26</f>
        <v>0</v>
      </c>
      <c r="H26" s="104">
        <f>G26+D26</f>
        <v>1867.7999999999997</v>
      </c>
    </row>
    <row r="27" spans="1:8" ht="12.75" customHeight="1">
      <c r="A27" s="40" t="s">
        <v>46</v>
      </c>
      <c r="B27" s="103">
        <f>B17*0.85</f>
        <v>1703.3999999999999</v>
      </c>
      <c r="C27" s="103">
        <f>C17*1.15</f>
        <v>413.99999999999994</v>
      </c>
      <c r="D27" s="103">
        <f>C27+B27</f>
        <v>2117.3999999999996</v>
      </c>
      <c r="E27" s="103">
        <f>E17*2.73</f>
        <v>0</v>
      </c>
      <c r="F27" s="103">
        <v>0</v>
      </c>
      <c r="G27" s="103">
        <f>F27+E27</f>
        <v>0</v>
      </c>
      <c r="H27" s="104">
        <f>G27+D27</f>
        <v>2117.3999999999996</v>
      </c>
    </row>
    <row r="28" spans="1:8" ht="12.75" customHeight="1">
      <c r="A28" s="40" t="s">
        <v>52</v>
      </c>
      <c r="B28" s="103">
        <f>B18*0.85</f>
        <v>1830.8999999999999</v>
      </c>
      <c r="C28" s="103">
        <f>C18*1.15</f>
        <v>762.4499999999999</v>
      </c>
      <c r="D28" s="103">
        <f>C28+B28</f>
        <v>2593.35</v>
      </c>
      <c r="E28" s="103">
        <f>E18*2.73</f>
        <v>0</v>
      </c>
      <c r="F28" s="103">
        <v>0</v>
      </c>
      <c r="G28" s="103">
        <f>F28+E28</f>
        <v>0</v>
      </c>
      <c r="H28" s="104">
        <f>G28+D28</f>
        <v>2593.35</v>
      </c>
    </row>
    <row r="29" spans="1:8" ht="12.75" customHeight="1">
      <c r="A29" s="40" t="s">
        <v>59</v>
      </c>
      <c r="B29" s="103">
        <f>B19*0.85</f>
        <v>2019.6</v>
      </c>
      <c r="C29" s="103">
        <f>C19*1.15</f>
        <v>731.4</v>
      </c>
      <c r="D29" s="103">
        <f>C29+B29</f>
        <v>2751</v>
      </c>
      <c r="E29" s="103">
        <f>E19*2.73</f>
        <v>0</v>
      </c>
      <c r="F29" s="103">
        <v>0</v>
      </c>
      <c r="G29" s="103">
        <f>F29+E29</f>
        <v>0</v>
      </c>
      <c r="H29" s="104">
        <f>G29+D29</f>
        <v>2751</v>
      </c>
    </row>
    <row r="30" spans="1:8" ht="12.75" customHeight="1">
      <c r="A30" s="40" t="s">
        <v>76</v>
      </c>
      <c r="B30" s="103">
        <f>B20*0.85</f>
        <v>1953.3</v>
      </c>
      <c r="C30" s="103">
        <f>C20*1.15</f>
        <v>638.25</v>
      </c>
      <c r="D30" s="103">
        <f>C30+B30</f>
        <v>2591.55</v>
      </c>
      <c r="E30" s="103">
        <f>E20*2.73</f>
        <v>8.19</v>
      </c>
      <c r="F30" s="103">
        <v>0</v>
      </c>
      <c r="G30" s="103">
        <f>F30+E30</f>
        <v>8.19</v>
      </c>
      <c r="H30" s="104">
        <f>G30+D30</f>
        <v>2599.7400000000002</v>
      </c>
    </row>
    <row r="31" spans="1:8" s="17" customFormat="1" ht="12.75" customHeight="1">
      <c r="A31" s="86"/>
      <c r="B31" s="76"/>
      <c r="C31" s="76"/>
      <c r="D31" s="76"/>
      <c r="E31" s="87"/>
      <c r="F31" s="87"/>
      <c r="G31" s="87"/>
      <c r="H31" s="88"/>
    </row>
    <row r="32" spans="6:8" ht="12.75" customHeight="1">
      <c r="F32"/>
      <c r="G32"/>
      <c r="H32"/>
    </row>
    <row r="33" ht="12.75" customHeight="1">
      <c r="A33" s="36" t="s">
        <v>57</v>
      </c>
    </row>
    <row r="34" ht="12.75" customHeight="1">
      <c r="A34" s="36" t="s">
        <v>49</v>
      </c>
    </row>
    <row r="41" spans="1:13" s="16" customFormat="1" ht="12.75" customHeight="1">
      <c r="A41" s="3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96" spans="1:13" s="16" customFormat="1" ht="12.75" customHeight="1">
      <c r="A96" s="3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128" spans="1:13" s="16" customFormat="1" ht="12.75" customHeight="1">
      <c r="A128" s="3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39" spans="1:13" s="16" customFormat="1" ht="12.75" customHeight="1">
      <c r="A139" s="3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72" spans="1:13" s="16" customFormat="1" ht="12.75" customHeight="1">
      <c r="A172" s="3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84" spans="1:13" s="16" customFormat="1" ht="12.75" customHeight="1">
      <c r="A184" s="3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93" spans="1:13" s="16" customFormat="1" ht="12.75" customHeight="1">
      <c r="A193" s="3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P184"/>
  <sheetViews>
    <sheetView workbookViewId="0" topLeftCell="A1">
      <selection activeCell="A25" sqref="A25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1" t="s">
        <v>35</v>
      </c>
    </row>
    <row r="2" ht="12.75" customHeight="1">
      <c r="A2" s="1"/>
    </row>
    <row r="3" spans="1:16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46" t="s">
        <v>6</v>
      </c>
      <c r="M3" s="47"/>
      <c r="N3" s="46" t="s">
        <v>7</v>
      </c>
      <c r="O3" s="47"/>
      <c r="P3" s="42" t="s">
        <v>8</v>
      </c>
    </row>
    <row r="4" spans="1:16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5" t="s">
        <v>7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8"/>
    </row>
    <row r="6" spans="1:16" ht="12.75" customHeight="1">
      <c r="A6" s="6" t="s">
        <v>45</v>
      </c>
      <c r="B6" s="63">
        <v>6</v>
      </c>
      <c r="C6" s="64">
        <v>3</v>
      </c>
      <c r="D6" s="63">
        <v>0</v>
      </c>
      <c r="E6" s="64">
        <v>0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63">
        <f aca="true" t="shared" si="0" ref="N6:O10">L6+J6+H6+F6+D6+B6</f>
        <v>6</v>
      </c>
      <c r="O6" s="64">
        <f t="shared" si="0"/>
        <v>3</v>
      </c>
      <c r="P6" s="65">
        <f>O6+N6</f>
        <v>9</v>
      </c>
    </row>
    <row r="7" spans="1:16" ht="12.75" customHeight="1">
      <c r="A7" s="95" t="s">
        <v>47</v>
      </c>
      <c r="B7" s="63">
        <v>3</v>
      </c>
      <c r="C7" s="64">
        <v>1</v>
      </c>
      <c r="D7" s="63">
        <v>0</v>
      </c>
      <c r="E7" s="64">
        <v>2</v>
      </c>
      <c r="F7" s="63">
        <v>0</v>
      </c>
      <c r="G7" s="64">
        <v>0</v>
      </c>
      <c r="H7" s="63">
        <v>0</v>
      </c>
      <c r="I7" s="64">
        <v>1</v>
      </c>
      <c r="J7" s="63">
        <v>0</v>
      </c>
      <c r="K7" s="64">
        <v>0</v>
      </c>
      <c r="L7" s="63">
        <v>0</v>
      </c>
      <c r="M7" s="64">
        <v>1</v>
      </c>
      <c r="N7" s="63">
        <f t="shared" si="0"/>
        <v>3</v>
      </c>
      <c r="O7" s="64">
        <f t="shared" si="0"/>
        <v>5</v>
      </c>
      <c r="P7" s="65">
        <f>O7+N7</f>
        <v>8</v>
      </c>
    </row>
    <row r="8" spans="1:16" ht="12.75" customHeight="1">
      <c r="A8" s="15" t="s">
        <v>52</v>
      </c>
      <c r="B8" s="63">
        <v>2</v>
      </c>
      <c r="C8" s="64">
        <v>1</v>
      </c>
      <c r="D8" s="63">
        <v>1</v>
      </c>
      <c r="E8" s="64">
        <v>1</v>
      </c>
      <c r="F8" s="63">
        <v>0</v>
      </c>
      <c r="G8" s="64">
        <v>1</v>
      </c>
      <c r="H8" s="63">
        <v>0</v>
      </c>
      <c r="I8" s="64">
        <v>0</v>
      </c>
      <c r="J8" s="63">
        <v>0</v>
      </c>
      <c r="K8" s="64">
        <v>0</v>
      </c>
      <c r="L8" s="63">
        <v>1</v>
      </c>
      <c r="M8" s="64">
        <v>1</v>
      </c>
      <c r="N8" s="63">
        <f t="shared" si="0"/>
        <v>4</v>
      </c>
      <c r="O8" s="64">
        <f t="shared" si="0"/>
        <v>4</v>
      </c>
      <c r="P8" s="65">
        <f>O8+N8</f>
        <v>8</v>
      </c>
    </row>
    <row r="9" spans="1:16" ht="12.75" customHeight="1">
      <c r="A9" s="15" t="s">
        <v>59</v>
      </c>
      <c r="B9" s="63">
        <v>4</v>
      </c>
      <c r="C9" s="64">
        <v>4</v>
      </c>
      <c r="D9" s="63">
        <v>0</v>
      </c>
      <c r="E9" s="64">
        <v>1</v>
      </c>
      <c r="F9" s="63">
        <v>0</v>
      </c>
      <c r="G9" s="64">
        <v>0</v>
      </c>
      <c r="H9" s="63">
        <v>1</v>
      </c>
      <c r="I9" s="64">
        <v>0</v>
      </c>
      <c r="J9" s="63">
        <v>1</v>
      </c>
      <c r="K9" s="64">
        <v>0</v>
      </c>
      <c r="L9" s="63">
        <v>0</v>
      </c>
      <c r="M9" s="64">
        <v>0</v>
      </c>
      <c r="N9" s="63">
        <f t="shared" si="0"/>
        <v>6</v>
      </c>
      <c r="O9" s="64">
        <f t="shared" si="0"/>
        <v>5</v>
      </c>
      <c r="P9" s="65">
        <f>O9+N9</f>
        <v>11</v>
      </c>
    </row>
    <row r="10" spans="1:16" ht="12.75" customHeight="1">
      <c r="A10" s="15" t="s">
        <v>76</v>
      </c>
      <c r="B10" s="63">
        <v>3</v>
      </c>
      <c r="C10" s="64">
        <v>5</v>
      </c>
      <c r="D10" s="63">
        <v>1</v>
      </c>
      <c r="E10" s="64">
        <v>2</v>
      </c>
      <c r="F10" s="63">
        <v>0</v>
      </c>
      <c r="G10" s="64">
        <v>0</v>
      </c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0</v>
      </c>
      <c r="N10" s="63">
        <f t="shared" si="0"/>
        <v>4</v>
      </c>
      <c r="O10" s="64">
        <f t="shared" si="0"/>
        <v>7</v>
      </c>
      <c r="P10" s="65">
        <f>O10+N10</f>
        <v>11</v>
      </c>
    </row>
    <row r="11" spans="2:16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11"/>
    </row>
    <row r="13" ht="12.75" customHeight="1">
      <c r="A13" s="6" t="s">
        <v>13</v>
      </c>
    </row>
    <row r="14" spans="1:16" ht="12.75" customHeight="1">
      <c r="A14" s="6" t="s">
        <v>11</v>
      </c>
      <c r="B14" s="46" t="s">
        <v>1</v>
      </c>
      <c r="C14" s="47"/>
      <c r="D14" s="46" t="s">
        <v>2</v>
      </c>
      <c r="E14" s="47"/>
      <c r="F14" s="46" t="s">
        <v>3</v>
      </c>
      <c r="G14" s="47"/>
      <c r="H14" s="46" t="s">
        <v>4</v>
      </c>
      <c r="I14" s="47"/>
      <c r="J14" s="46" t="s">
        <v>5</v>
      </c>
      <c r="K14" s="47"/>
      <c r="L14" s="46" t="s">
        <v>6</v>
      </c>
      <c r="M14" s="47"/>
      <c r="N14" s="46" t="s">
        <v>7</v>
      </c>
      <c r="O14" s="47"/>
      <c r="P14" s="42" t="s">
        <v>8</v>
      </c>
    </row>
    <row r="15" spans="1:16" ht="12.75" customHeight="1">
      <c r="A15" s="6" t="s">
        <v>12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5" t="s">
        <v>7</v>
      </c>
    </row>
    <row r="16" spans="1:16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4"/>
    </row>
    <row r="17" spans="1:16" s="16" customFormat="1" ht="12.75" customHeight="1">
      <c r="A17" s="15" t="s">
        <v>45</v>
      </c>
      <c r="B17" s="63">
        <v>19</v>
      </c>
      <c r="C17" s="64">
        <v>19</v>
      </c>
      <c r="D17" s="63">
        <v>0</v>
      </c>
      <c r="E17" s="64">
        <v>5</v>
      </c>
      <c r="F17" s="63">
        <v>3</v>
      </c>
      <c r="G17" s="64">
        <v>0</v>
      </c>
      <c r="H17" s="63">
        <v>1</v>
      </c>
      <c r="I17" s="64">
        <v>1</v>
      </c>
      <c r="J17" s="63">
        <v>0</v>
      </c>
      <c r="K17" s="64">
        <v>2</v>
      </c>
      <c r="L17" s="63">
        <v>1</v>
      </c>
      <c r="M17" s="64">
        <v>1</v>
      </c>
      <c r="N17" s="63">
        <f aca="true" t="shared" si="1" ref="N17:O21">L17+J17+H17+F17+D17+B17</f>
        <v>24</v>
      </c>
      <c r="O17" s="64">
        <f t="shared" si="1"/>
        <v>28</v>
      </c>
      <c r="P17" s="65">
        <f>O17+N17</f>
        <v>52</v>
      </c>
    </row>
    <row r="18" spans="1:16" s="16" customFormat="1" ht="12.75" customHeight="1">
      <c r="A18" s="15" t="s">
        <v>47</v>
      </c>
      <c r="B18" s="63">
        <v>18</v>
      </c>
      <c r="C18" s="64">
        <v>19</v>
      </c>
      <c r="D18" s="63">
        <v>3</v>
      </c>
      <c r="E18" s="64">
        <v>9</v>
      </c>
      <c r="F18" s="63">
        <v>1</v>
      </c>
      <c r="G18" s="64">
        <v>0</v>
      </c>
      <c r="H18" s="63">
        <v>2</v>
      </c>
      <c r="I18" s="64">
        <v>0</v>
      </c>
      <c r="J18" s="63">
        <v>1</v>
      </c>
      <c r="K18" s="64">
        <v>1</v>
      </c>
      <c r="L18" s="63">
        <v>1</v>
      </c>
      <c r="M18" s="64">
        <v>2</v>
      </c>
      <c r="N18" s="63">
        <f t="shared" si="1"/>
        <v>26</v>
      </c>
      <c r="O18" s="64">
        <f t="shared" si="1"/>
        <v>31</v>
      </c>
      <c r="P18" s="65">
        <f>O18+N18</f>
        <v>57</v>
      </c>
    </row>
    <row r="19" spans="1:16" s="16" customFormat="1" ht="12.75" customHeight="1">
      <c r="A19" s="15" t="s">
        <v>52</v>
      </c>
      <c r="B19" s="63">
        <v>17</v>
      </c>
      <c r="C19" s="64">
        <v>24</v>
      </c>
      <c r="D19" s="63">
        <v>4</v>
      </c>
      <c r="E19" s="64">
        <v>10</v>
      </c>
      <c r="F19" s="63">
        <v>1</v>
      </c>
      <c r="G19" s="64">
        <v>1</v>
      </c>
      <c r="H19" s="63">
        <v>2</v>
      </c>
      <c r="I19" s="64">
        <v>0</v>
      </c>
      <c r="J19" s="63">
        <v>1</v>
      </c>
      <c r="K19" s="64">
        <v>0</v>
      </c>
      <c r="L19" s="63">
        <v>1</v>
      </c>
      <c r="M19" s="64">
        <v>2</v>
      </c>
      <c r="N19" s="63">
        <f t="shared" si="1"/>
        <v>26</v>
      </c>
      <c r="O19" s="64">
        <f t="shared" si="1"/>
        <v>37</v>
      </c>
      <c r="P19" s="65">
        <f>O19+N19</f>
        <v>63</v>
      </c>
    </row>
    <row r="20" spans="1:16" s="16" customFormat="1" ht="12.75" customHeight="1">
      <c r="A20" s="15" t="s">
        <v>59</v>
      </c>
      <c r="B20" s="63">
        <v>31</v>
      </c>
      <c r="C20" s="64">
        <v>19</v>
      </c>
      <c r="D20" s="63">
        <v>0</v>
      </c>
      <c r="E20" s="64">
        <v>9</v>
      </c>
      <c r="F20" s="63">
        <v>1</v>
      </c>
      <c r="G20" s="64">
        <v>0</v>
      </c>
      <c r="H20" s="63">
        <v>1</v>
      </c>
      <c r="I20" s="64">
        <v>0</v>
      </c>
      <c r="J20" s="63">
        <v>1</v>
      </c>
      <c r="K20" s="64">
        <v>1</v>
      </c>
      <c r="L20" s="63">
        <v>0</v>
      </c>
      <c r="M20" s="64">
        <v>0</v>
      </c>
      <c r="N20" s="63">
        <f t="shared" si="1"/>
        <v>34</v>
      </c>
      <c r="O20" s="64">
        <f t="shared" si="1"/>
        <v>29</v>
      </c>
      <c r="P20" s="65">
        <f>O20+N20</f>
        <v>63</v>
      </c>
    </row>
    <row r="21" spans="1:16" s="16" customFormat="1" ht="12.75" customHeight="1">
      <c r="A21" s="15" t="s">
        <v>76</v>
      </c>
      <c r="B21" s="63">
        <v>29</v>
      </c>
      <c r="C21" s="64">
        <v>26</v>
      </c>
      <c r="D21" s="63">
        <v>6</v>
      </c>
      <c r="E21" s="64">
        <v>8</v>
      </c>
      <c r="F21" s="63">
        <v>1</v>
      </c>
      <c r="G21" s="64">
        <v>1</v>
      </c>
      <c r="H21" s="63">
        <v>1</v>
      </c>
      <c r="I21" s="64">
        <v>1</v>
      </c>
      <c r="J21" s="63">
        <v>0</v>
      </c>
      <c r="K21" s="64">
        <v>0</v>
      </c>
      <c r="L21" s="63">
        <v>0</v>
      </c>
      <c r="M21" s="64">
        <v>0</v>
      </c>
      <c r="N21" s="63">
        <f t="shared" si="1"/>
        <v>37</v>
      </c>
      <c r="O21" s="64">
        <f t="shared" si="1"/>
        <v>36</v>
      </c>
      <c r="P21" s="65">
        <f>O21+N21</f>
        <v>73</v>
      </c>
    </row>
    <row r="22" spans="2:16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11"/>
    </row>
    <row r="24" ht="12.75" customHeight="1">
      <c r="A24" s="116"/>
    </row>
    <row r="25" ht="12.75" customHeight="1">
      <c r="A25" s="36"/>
    </row>
    <row r="26" spans="1:13" ht="12.75" customHeight="1">
      <c r="A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42" spans="1:16" s="16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74" spans="1:16" s="16" customFormat="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84" spans="1:16" s="16" customFormat="1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106" spans="1:16" s="16" customFormat="1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18" spans="1:16" s="16" customFormat="1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29" spans="1:16" s="16" customFormat="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42" spans="1:16" s="16" customFormat="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74" spans="1:16" s="16" customFormat="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84" spans="1:16" s="16" customFormat="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&amp;D
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M159"/>
  <sheetViews>
    <sheetView workbookViewId="0" topLeftCell="A1">
      <selection activeCell="E30" sqref="E26:E30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35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45</v>
      </c>
      <c r="B6" s="14">
        <v>20</v>
      </c>
      <c r="C6" s="14">
        <f>PSC!P17</f>
        <v>52</v>
      </c>
      <c r="D6" s="14">
        <v>52</v>
      </c>
      <c r="E6" s="26"/>
      <c r="F6" s="26"/>
      <c r="G6" s="26"/>
    </row>
    <row r="7" spans="1:7" s="16" customFormat="1" ht="12.75" customHeight="1">
      <c r="A7" s="15" t="s">
        <v>47</v>
      </c>
      <c r="B7" s="14">
        <v>26</v>
      </c>
      <c r="C7" s="14">
        <f>PSC!P18</f>
        <v>57</v>
      </c>
      <c r="D7" s="14">
        <v>54</v>
      </c>
      <c r="E7" s="26"/>
      <c r="F7" s="26"/>
      <c r="G7" s="26"/>
    </row>
    <row r="8" spans="1:7" s="16" customFormat="1" ht="12.75" customHeight="1">
      <c r="A8" s="6" t="s">
        <v>52</v>
      </c>
      <c r="B8" s="14">
        <v>24</v>
      </c>
      <c r="C8" s="14">
        <f>PSC!P19</f>
        <v>63</v>
      </c>
      <c r="D8" s="14">
        <v>55</v>
      </c>
      <c r="E8" s="26"/>
      <c r="F8" s="26"/>
      <c r="G8" s="26"/>
    </row>
    <row r="9" spans="1:7" s="16" customFormat="1" ht="12.75" customHeight="1">
      <c r="A9" s="6" t="s">
        <v>59</v>
      </c>
      <c r="B9" s="14">
        <v>22</v>
      </c>
      <c r="C9" s="14">
        <f>PSC!P20</f>
        <v>63</v>
      </c>
      <c r="D9" s="14">
        <v>62</v>
      </c>
      <c r="E9" s="26"/>
      <c r="F9" s="26"/>
      <c r="G9" s="26"/>
    </row>
    <row r="10" spans="1:7" s="16" customFormat="1" ht="12.75" customHeight="1">
      <c r="A10" s="6" t="s">
        <v>76</v>
      </c>
      <c r="B10" s="14">
        <v>26</v>
      </c>
      <c r="C10" s="14">
        <f>PSC!P21</f>
        <v>73</v>
      </c>
      <c r="D10" s="14">
        <v>69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9" customFormat="1" ht="12.75" customHeight="1">
      <c r="A13" s="40" t="s">
        <v>17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18</v>
      </c>
      <c r="G13" s="50" t="s">
        <v>7</v>
      </c>
      <c r="H13" s="50" t="s">
        <v>8</v>
      </c>
    </row>
    <row r="14" spans="1:8" s="39" customFormat="1" ht="12.75" customHeight="1">
      <c r="A14" s="40"/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2" t="s">
        <v>18</v>
      </c>
      <c r="H14" s="52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45</v>
      </c>
      <c r="B16" s="77">
        <v>1392</v>
      </c>
      <c r="C16" s="77">
        <v>421</v>
      </c>
      <c r="D16" s="77">
        <f>C16+B16</f>
        <v>1813</v>
      </c>
      <c r="E16" s="77">
        <v>186</v>
      </c>
      <c r="F16" s="77">
        <v>0</v>
      </c>
      <c r="G16" s="77">
        <f>F16+E16</f>
        <v>186</v>
      </c>
      <c r="H16" s="78">
        <f>G16+D16</f>
        <v>1999</v>
      </c>
    </row>
    <row r="17" spans="1:8" ht="12.75" customHeight="1">
      <c r="A17" s="6" t="s">
        <v>46</v>
      </c>
      <c r="B17" s="77">
        <v>1410</v>
      </c>
      <c r="C17" s="77">
        <v>487</v>
      </c>
      <c r="D17" s="77">
        <f>C17+B17</f>
        <v>1897</v>
      </c>
      <c r="E17" s="77">
        <v>261</v>
      </c>
      <c r="F17" s="77">
        <v>0</v>
      </c>
      <c r="G17" s="77">
        <f>F17+E17</f>
        <v>261</v>
      </c>
      <c r="H17" s="78">
        <f>G17+D17</f>
        <v>2158</v>
      </c>
    </row>
    <row r="18" spans="1:8" ht="12.75" customHeight="1">
      <c r="A18" s="6" t="s">
        <v>52</v>
      </c>
      <c r="B18" s="77">
        <v>1557</v>
      </c>
      <c r="C18" s="77">
        <v>497</v>
      </c>
      <c r="D18" s="77">
        <f>C18+B18</f>
        <v>2054</v>
      </c>
      <c r="E18" s="77">
        <v>228</v>
      </c>
      <c r="F18" s="77">
        <v>0</v>
      </c>
      <c r="G18" s="77">
        <f>F18+E18</f>
        <v>228</v>
      </c>
      <c r="H18" s="78">
        <f>G18+D18</f>
        <v>2282</v>
      </c>
    </row>
    <row r="19" spans="1:8" ht="12.75" customHeight="1">
      <c r="A19" s="6" t="s">
        <v>59</v>
      </c>
      <c r="B19" s="77">
        <v>1803</v>
      </c>
      <c r="C19" s="77">
        <v>651</v>
      </c>
      <c r="D19" s="77">
        <f>C19+B19</f>
        <v>2454</v>
      </c>
      <c r="E19" s="77">
        <v>336</v>
      </c>
      <c r="F19" s="77">
        <v>0</v>
      </c>
      <c r="G19" s="77">
        <f>F19+E19</f>
        <v>336</v>
      </c>
      <c r="H19" s="78">
        <f>G19+D19</f>
        <v>2790</v>
      </c>
    </row>
    <row r="20" spans="1:8" ht="12.75" customHeight="1">
      <c r="A20" s="6" t="s">
        <v>76</v>
      </c>
      <c r="B20" s="77">
        <v>1875</v>
      </c>
      <c r="C20" s="77">
        <v>724</v>
      </c>
      <c r="D20" s="77">
        <f>C20+B20</f>
        <v>2599</v>
      </c>
      <c r="E20" s="77">
        <v>354</v>
      </c>
      <c r="F20" s="77">
        <v>0</v>
      </c>
      <c r="G20" s="77">
        <f>F20+E20</f>
        <v>354</v>
      </c>
      <c r="H20" s="78">
        <f>G20+D20</f>
        <v>2953</v>
      </c>
    </row>
    <row r="21" spans="1:8" ht="12.75" customHeight="1">
      <c r="A21" s="37"/>
      <c r="B21" s="9"/>
      <c r="C21" s="9"/>
      <c r="D21" s="9"/>
      <c r="E21" s="9"/>
      <c r="F21" s="9"/>
      <c r="G21" s="9"/>
      <c r="H21" s="11"/>
    </row>
    <row r="22" spans="1:5" ht="12.75" customHeight="1">
      <c r="A22" s="37"/>
      <c r="B22"/>
      <c r="C22"/>
      <c r="D22"/>
      <c r="E22"/>
    </row>
    <row r="23" spans="1:8" s="39" customFormat="1" ht="12.75" customHeight="1">
      <c r="A23" s="40" t="s">
        <v>23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24</v>
      </c>
      <c r="G23" s="49" t="s">
        <v>25</v>
      </c>
      <c r="H23" s="50" t="s">
        <v>8</v>
      </c>
    </row>
    <row r="24" spans="2:8" s="39" customFormat="1" ht="12.75" customHeight="1"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1" t="s">
        <v>18</v>
      </c>
      <c r="H24" s="52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45</v>
      </c>
      <c r="B26" s="24">
        <f>B16*0.85</f>
        <v>1183.2</v>
      </c>
      <c r="C26" s="24">
        <f>C16*1.15</f>
        <v>484.15</v>
      </c>
      <c r="D26" s="24">
        <f>C26+B26</f>
        <v>1667.35</v>
      </c>
      <c r="E26" s="24">
        <f>E16*2.73</f>
        <v>507.78</v>
      </c>
      <c r="F26" s="24">
        <v>0</v>
      </c>
      <c r="G26" s="24">
        <f>F26+E26</f>
        <v>507.78</v>
      </c>
      <c r="H26" s="25">
        <f>G26+D26</f>
        <v>2175.13</v>
      </c>
    </row>
    <row r="27" spans="1:8" ht="12.75" customHeight="1">
      <c r="A27" s="6" t="s">
        <v>46</v>
      </c>
      <c r="B27" s="24">
        <f>B17*0.85</f>
        <v>1198.5</v>
      </c>
      <c r="C27" s="24">
        <f>C17*1.15</f>
        <v>560.05</v>
      </c>
      <c r="D27" s="24">
        <f>C27+B27</f>
        <v>1758.55</v>
      </c>
      <c r="E27" s="24">
        <f>E17*2.73</f>
        <v>712.53</v>
      </c>
      <c r="F27" s="24">
        <v>0</v>
      </c>
      <c r="G27" s="24">
        <f>F27+E27</f>
        <v>712.53</v>
      </c>
      <c r="H27" s="25">
        <f>G27+D27</f>
        <v>2471.08</v>
      </c>
    </row>
    <row r="28" spans="1:8" ht="12.75" customHeight="1">
      <c r="A28" s="6" t="s">
        <v>52</v>
      </c>
      <c r="B28" s="24">
        <f>B18*0.85</f>
        <v>1323.45</v>
      </c>
      <c r="C28" s="24">
        <f>C18*1.15</f>
        <v>571.55</v>
      </c>
      <c r="D28" s="24">
        <f>C28+B28</f>
        <v>1895</v>
      </c>
      <c r="E28" s="24">
        <f>E18*2.73</f>
        <v>622.4399999999999</v>
      </c>
      <c r="F28" s="24">
        <v>0</v>
      </c>
      <c r="G28" s="24">
        <f>F28+E28</f>
        <v>622.4399999999999</v>
      </c>
      <c r="H28" s="25">
        <f>G28+D28</f>
        <v>2517.44</v>
      </c>
    </row>
    <row r="29" spans="1:8" ht="12.75" customHeight="1">
      <c r="A29" s="6" t="s">
        <v>59</v>
      </c>
      <c r="B29" s="24">
        <f>B19*0.85</f>
        <v>1532.55</v>
      </c>
      <c r="C29" s="24">
        <f>C19*1.15</f>
        <v>748.65</v>
      </c>
      <c r="D29" s="24">
        <f>C29+B29</f>
        <v>2281.2</v>
      </c>
      <c r="E29" s="24">
        <f>E19*2.73</f>
        <v>917.28</v>
      </c>
      <c r="F29" s="24">
        <v>0</v>
      </c>
      <c r="G29" s="24">
        <f>F29+E29</f>
        <v>917.28</v>
      </c>
      <c r="H29" s="25">
        <f>G29+D29</f>
        <v>3198.4799999999996</v>
      </c>
    </row>
    <row r="30" spans="1:8" ht="12.75" customHeight="1">
      <c r="A30" s="6" t="s">
        <v>76</v>
      </c>
      <c r="B30" s="24">
        <f>B20*0.85</f>
        <v>1593.75</v>
      </c>
      <c r="C30" s="24">
        <f>C20*1.15</f>
        <v>832.5999999999999</v>
      </c>
      <c r="D30" s="24">
        <f>C30+B30</f>
        <v>2426.35</v>
      </c>
      <c r="E30" s="24">
        <f>E20*2.73</f>
        <v>966.42</v>
      </c>
      <c r="F30" s="24">
        <v>0</v>
      </c>
      <c r="G30" s="24">
        <f>F30+E30</f>
        <v>966.42</v>
      </c>
      <c r="H30" s="25">
        <f>G30+D30</f>
        <v>3392.77</v>
      </c>
    </row>
    <row r="31" spans="1:8" ht="12.75" customHeight="1">
      <c r="A31" s="37"/>
      <c r="B31" s="9"/>
      <c r="C31" s="9"/>
      <c r="D31" s="9"/>
      <c r="E31" s="9"/>
      <c r="F31" s="9"/>
      <c r="G31" s="9"/>
      <c r="H31" s="11"/>
    </row>
    <row r="32" spans="6:8" ht="12.75" customHeight="1">
      <c r="F32"/>
      <c r="G32"/>
      <c r="H32"/>
    </row>
    <row r="33" ht="12.75" customHeight="1">
      <c r="A33" s="36" t="s">
        <v>57</v>
      </c>
    </row>
    <row r="34" ht="12.75" customHeight="1">
      <c r="A34" s="36" t="s">
        <v>49</v>
      </c>
    </row>
    <row r="62" spans="1:13" s="16" customFormat="1" ht="12.75" customHeight="1">
      <c r="A62" s="3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94" spans="1:13" s="16" customFormat="1" ht="12.75" customHeight="1">
      <c r="A94" s="3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105" spans="1:13" s="16" customFormat="1" ht="12.75" customHeight="1">
      <c r="A105" s="3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8" spans="1:13" s="16" customFormat="1" ht="12.75" customHeight="1">
      <c r="A138" s="3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50" spans="1:13" s="16" customFormat="1" ht="12.75" customHeight="1">
      <c r="A150" s="3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9" spans="1:13" s="16" customFormat="1" ht="12.75" customHeight="1">
      <c r="A159" s="3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R142"/>
  <sheetViews>
    <sheetView workbookViewId="0" topLeftCell="A22">
      <selection activeCell="A46" sqref="A46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36</v>
      </c>
    </row>
    <row r="2" ht="10.5" customHeight="1">
      <c r="A2" s="1"/>
    </row>
    <row r="3" spans="1:18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128" t="s">
        <v>6</v>
      </c>
      <c r="M3" s="129"/>
      <c r="N3" s="117" t="s">
        <v>60</v>
      </c>
      <c r="O3" s="117"/>
      <c r="P3" s="46" t="s">
        <v>7</v>
      </c>
      <c r="Q3" s="47"/>
      <c r="R3" s="42" t="s">
        <v>8</v>
      </c>
    </row>
    <row r="4" spans="1:18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3" t="s">
        <v>9</v>
      </c>
      <c r="Q4" s="44" t="s">
        <v>10</v>
      </c>
      <c r="R4" s="45" t="s">
        <v>7</v>
      </c>
    </row>
    <row r="5" spans="1:18" ht="10.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18"/>
      <c r="O5" s="118"/>
      <c r="P5" s="3"/>
      <c r="Q5" s="4"/>
      <c r="R5" s="8"/>
    </row>
    <row r="6" spans="1:18" ht="12.75" customHeight="1">
      <c r="A6" s="6" t="s">
        <v>45</v>
      </c>
      <c r="B6" s="63">
        <v>4</v>
      </c>
      <c r="C6" s="64">
        <v>14</v>
      </c>
      <c r="D6" s="63">
        <v>0</v>
      </c>
      <c r="E6" s="64">
        <v>5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1</v>
      </c>
      <c r="N6" s="85">
        <v>0</v>
      </c>
      <c r="O6" s="85">
        <v>0</v>
      </c>
      <c r="P6" s="63">
        <f aca="true" t="shared" si="0" ref="P6:Q10">L6+J6+H6+F6+D6+B6</f>
        <v>4</v>
      </c>
      <c r="Q6" s="64">
        <f t="shared" si="0"/>
        <v>20</v>
      </c>
      <c r="R6" s="65">
        <f>Q6+P6</f>
        <v>24</v>
      </c>
    </row>
    <row r="7" spans="1:18" ht="12.75" customHeight="1">
      <c r="A7" s="95" t="s">
        <v>47</v>
      </c>
      <c r="B7" s="63">
        <v>2</v>
      </c>
      <c r="C7" s="64">
        <v>7</v>
      </c>
      <c r="D7" s="63">
        <v>1</v>
      </c>
      <c r="E7" s="64">
        <v>4</v>
      </c>
      <c r="F7" s="63">
        <v>0</v>
      </c>
      <c r="G7" s="64">
        <v>2</v>
      </c>
      <c r="H7" s="63">
        <v>0</v>
      </c>
      <c r="I7" s="64">
        <v>1</v>
      </c>
      <c r="J7" s="63">
        <v>0</v>
      </c>
      <c r="K7" s="64">
        <v>0</v>
      </c>
      <c r="L7" s="63">
        <v>0</v>
      </c>
      <c r="M7" s="64">
        <v>0</v>
      </c>
      <c r="N7" s="85">
        <v>0</v>
      </c>
      <c r="O7" s="85">
        <v>0</v>
      </c>
      <c r="P7" s="63">
        <f t="shared" si="0"/>
        <v>3</v>
      </c>
      <c r="Q7" s="64">
        <f t="shared" si="0"/>
        <v>14</v>
      </c>
      <c r="R7" s="65">
        <f>Q7+P7</f>
        <v>17</v>
      </c>
    </row>
    <row r="8" spans="1:18" ht="12.75" customHeight="1">
      <c r="A8" s="15" t="s">
        <v>52</v>
      </c>
      <c r="B8" s="63">
        <v>2</v>
      </c>
      <c r="C8" s="64">
        <v>13</v>
      </c>
      <c r="D8" s="63">
        <v>0</v>
      </c>
      <c r="E8" s="64">
        <v>5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0</v>
      </c>
      <c r="N8" s="85">
        <v>0</v>
      </c>
      <c r="O8" s="85">
        <v>0</v>
      </c>
      <c r="P8" s="63">
        <f t="shared" si="0"/>
        <v>2</v>
      </c>
      <c r="Q8" s="64">
        <f t="shared" si="0"/>
        <v>18</v>
      </c>
      <c r="R8" s="65">
        <f>Q8+P8</f>
        <v>20</v>
      </c>
    </row>
    <row r="9" spans="1:18" ht="12.75" customHeight="1">
      <c r="A9" s="15" t="s">
        <v>59</v>
      </c>
      <c r="B9" s="63">
        <v>4</v>
      </c>
      <c r="C9" s="64">
        <v>13</v>
      </c>
      <c r="D9" s="63">
        <v>1</v>
      </c>
      <c r="E9" s="64">
        <v>5</v>
      </c>
      <c r="F9" s="63">
        <v>0</v>
      </c>
      <c r="G9" s="64">
        <v>1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0</v>
      </c>
      <c r="N9" s="85">
        <v>0</v>
      </c>
      <c r="O9" s="85">
        <v>0</v>
      </c>
      <c r="P9" s="63">
        <f t="shared" si="0"/>
        <v>5</v>
      </c>
      <c r="Q9" s="64">
        <f t="shared" si="0"/>
        <v>19</v>
      </c>
      <c r="R9" s="65">
        <f>Q9+P9</f>
        <v>24</v>
      </c>
    </row>
    <row r="10" spans="1:18" ht="12.75" customHeight="1">
      <c r="A10" s="15" t="s">
        <v>76</v>
      </c>
      <c r="B10" s="63">
        <v>3</v>
      </c>
      <c r="C10" s="64">
        <v>13</v>
      </c>
      <c r="D10" s="63">
        <v>0</v>
      </c>
      <c r="E10" s="64">
        <v>8</v>
      </c>
      <c r="F10" s="63">
        <v>0</v>
      </c>
      <c r="G10" s="64">
        <v>1</v>
      </c>
      <c r="H10" s="63">
        <v>0</v>
      </c>
      <c r="I10" s="64">
        <v>1</v>
      </c>
      <c r="J10" s="63">
        <v>0</v>
      </c>
      <c r="K10" s="64">
        <v>0</v>
      </c>
      <c r="L10" s="63">
        <v>0</v>
      </c>
      <c r="M10" s="64">
        <v>0</v>
      </c>
      <c r="N10" s="85">
        <v>0</v>
      </c>
      <c r="O10" s="85">
        <v>0</v>
      </c>
      <c r="P10" s="63">
        <f t="shared" si="0"/>
        <v>3</v>
      </c>
      <c r="Q10" s="64">
        <f t="shared" si="0"/>
        <v>23</v>
      </c>
      <c r="R10" s="65">
        <f>Q10+P10</f>
        <v>26</v>
      </c>
    </row>
    <row r="11" spans="2:18" ht="10.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2" ht="10.5" customHeight="1"/>
    <row r="13" spans="1:18" ht="12.75" customHeight="1">
      <c r="A13"/>
      <c r="B13" s="46" t="s">
        <v>1</v>
      </c>
      <c r="C13" s="47"/>
      <c r="D13" s="46" t="s">
        <v>2</v>
      </c>
      <c r="E13" s="47"/>
      <c r="F13" s="46" t="s">
        <v>3</v>
      </c>
      <c r="G13" s="47"/>
      <c r="H13" s="46" t="s">
        <v>4</v>
      </c>
      <c r="I13" s="47"/>
      <c r="J13" s="46" t="s">
        <v>5</v>
      </c>
      <c r="K13" s="47"/>
      <c r="L13" s="128" t="s">
        <v>6</v>
      </c>
      <c r="M13" s="129"/>
      <c r="N13" s="117" t="s">
        <v>60</v>
      </c>
      <c r="O13" s="117"/>
      <c r="P13" s="46" t="s">
        <v>7</v>
      </c>
      <c r="Q13" s="47"/>
      <c r="R13" s="42" t="s">
        <v>8</v>
      </c>
    </row>
    <row r="14" spans="1:18" ht="12.75" customHeight="1">
      <c r="A14" s="6" t="s">
        <v>82</v>
      </c>
      <c r="B14" s="43" t="s">
        <v>9</v>
      </c>
      <c r="C14" s="44" t="s">
        <v>10</v>
      </c>
      <c r="D14" s="43" t="s">
        <v>9</v>
      </c>
      <c r="E14" s="44" t="s">
        <v>10</v>
      </c>
      <c r="F14" s="43" t="s">
        <v>9</v>
      </c>
      <c r="G14" s="44" t="s">
        <v>10</v>
      </c>
      <c r="H14" s="43" t="s">
        <v>9</v>
      </c>
      <c r="I14" s="44" t="s">
        <v>10</v>
      </c>
      <c r="J14" s="43" t="s">
        <v>9</v>
      </c>
      <c r="K14" s="44" t="s">
        <v>10</v>
      </c>
      <c r="L14" s="43" t="s">
        <v>9</v>
      </c>
      <c r="M14" s="44" t="s">
        <v>10</v>
      </c>
      <c r="N14" s="43" t="s">
        <v>9</v>
      </c>
      <c r="O14" s="44" t="s">
        <v>10</v>
      </c>
      <c r="P14" s="43" t="s">
        <v>9</v>
      </c>
      <c r="Q14" s="44" t="s">
        <v>10</v>
      </c>
      <c r="R14" s="45" t="s">
        <v>7</v>
      </c>
    </row>
    <row r="15" spans="1:18" ht="10.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118"/>
      <c r="O15" s="118"/>
      <c r="P15" s="3"/>
      <c r="Q15" s="4"/>
      <c r="R15" s="8"/>
    </row>
    <row r="16" spans="1:18" ht="12.75" customHeight="1">
      <c r="A16" s="6" t="s">
        <v>45</v>
      </c>
      <c r="B16" s="63">
        <v>0</v>
      </c>
      <c r="C16" s="64">
        <v>2</v>
      </c>
      <c r="D16" s="63">
        <v>1</v>
      </c>
      <c r="E16" s="64">
        <v>0</v>
      </c>
      <c r="F16" s="63">
        <v>0</v>
      </c>
      <c r="G16" s="64">
        <v>0</v>
      </c>
      <c r="H16" s="63">
        <v>0</v>
      </c>
      <c r="I16" s="64">
        <v>0</v>
      </c>
      <c r="J16" s="63">
        <v>0</v>
      </c>
      <c r="K16" s="64">
        <v>0</v>
      </c>
      <c r="L16" s="63">
        <v>0</v>
      </c>
      <c r="M16" s="64">
        <v>0</v>
      </c>
      <c r="N16" s="85">
        <v>0</v>
      </c>
      <c r="O16" s="85">
        <v>0</v>
      </c>
      <c r="P16" s="63">
        <f aca="true" t="shared" si="1" ref="P16:Q20">L16+J16+H16+F16+D16+B16</f>
        <v>1</v>
      </c>
      <c r="Q16" s="64">
        <f t="shared" si="1"/>
        <v>2</v>
      </c>
      <c r="R16" s="65">
        <f>Q16+P16</f>
        <v>3</v>
      </c>
    </row>
    <row r="17" spans="1:18" ht="12.75" customHeight="1">
      <c r="A17" s="95" t="s">
        <v>47</v>
      </c>
      <c r="B17" s="63">
        <v>0</v>
      </c>
      <c r="C17" s="64">
        <v>2</v>
      </c>
      <c r="D17" s="63">
        <v>0</v>
      </c>
      <c r="E17" s="64">
        <v>0</v>
      </c>
      <c r="F17" s="63">
        <v>0</v>
      </c>
      <c r="G17" s="64">
        <v>0</v>
      </c>
      <c r="H17" s="63">
        <v>1</v>
      </c>
      <c r="I17" s="64">
        <v>0</v>
      </c>
      <c r="J17" s="63">
        <v>0</v>
      </c>
      <c r="K17" s="64">
        <v>0</v>
      </c>
      <c r="L17" s="63">
        <v>0</v>
      </c>
      <c r="M17" s="64">
        <v>1</v>
      </c>
      <c r="N17" s="85">
        <v>0</v>
      </c>
      <c r="O17" s="85">
        <v>0</v>
      </c>
      <c r="P17" s="63">
        <f t="shared" si="1"/>
        <v>1</v>
      </c>
      <c r="Q17" s="64">
        <f t="shared" si="1"/>
        <v>3</v>
      </c>
      <c r="R17" s="65">
        <f>Q17+P17</f>
        <v>4</v>
      </c>
    </row>
    <row r="18" spans="1:18" ht="12.75" customHeight="1">
      <c r="A18" s="15" t="s">
        <v>52</v>
      </c>
      <c r="B18" s="63">
        <v>0</v>
      </c>
      <c r="C18" s="64">
        <v>2</v>
      </c>
      <c r="D18" s="63">
        <v>0</v>
      </c>
      <c r="E18" s="64">
        <v>0</v>
      </c>
      <c r="F18" s="63">
        <v>0</v>
      </c>
      <c r="G18" s="64">
        <v>0</v>
      </c>
      <c r="H18" s="63">
        <v>0</v>
      </c>
      <c r="I18" s="64">
        <v>0</v>
      </c>
      <c r="J18" s="63">
        <v>0</v>
      </c>
      <c r="K18" s="64">
        <v>0</v>
      </c>
      <c r="L18" s="63">
        <v>0</v>
      </c>
      <c r="M18" s="64">
        <v>0</v>
      </c>
      <c r="N18" s="85">
        <v>0</v>
      </c>
      <c r="O18" s="85">
        <v>0</v>
      </c>
      <c r="P18" s="63">
        <f t="shared" si="1"/>
        <v>0</v>
      </c>
      <c r="Q18" s="64">
        <f t="shared" si="1"/>
        <v>2</v>
      </c>
      <c r="R18" s="65">
        <f>Q18+P18</f>
        <v>2</v>
      </c>
    </row>
    <row r="19" spans="1:18" ht="12.75" customHeight="1">
      <c r="A19" s="15" t="s">
        <v>59</v>
      </c>
      <c r="B19" s="63">
        <v>0</v>
      </c>
      <c r="C19" s="64">
        <v>4</v>
      </c>
      <c r="D19" s="63">
        <v>0</v>
      </c>
      <c r="E19" s="64">
        <v>0</v>
      </c>
      <c r="F19" s="63">
        <v>0</v>
      </c>
      <c r="G19" s="64">
        <v>0</v>
      </c>
      <c r="H19" s="63">
        <v>0</v>
      </c>
      <c r="I19" s="64">
        <v>0</v>
      </c>
      <c r="J19" s="63">
        <v>0</v>
      </c>
      <c r="K19" s="64">
        <v>0</v>
      </c>
      <c r="L19" s="63">
        <v>0</v>
      </c>
      <c r="M19" s="64">
        <v>0</v>
      </c>
      <c r="N19" s="85">
        <v>0</v>
      </c>
      <c r="O19" s="85">
        <v>0</v>
      </c>
      <c r="P19" s="63">
        <f t="shared" si="1"/>
        <v>0</v>
      </c>
      <c r="Q19" s="64">
        <f t="shared" si="1"/>
        <v>4</v>
      </c>
      <c r="R19" s="65">
        <f>Q19+P19</f>
        <v>4</v>
      </c>
    </row>
    <row r="20" spans="1:18" ht="12.75" customHeight="1">
      <c r="A20" s="15" t="s">
        <v>76</v>
      </c>
      <c r="B20" s="63">
        <v>3</v>
      </c>
      <c r="C20" s="64">
        <v>0</v>
      </c>
      <c r="D20" s="63">
        <v>0</v>
      </c>
      <c r="E20" s="64">
        <v>0</v>
      </c>
      <c r="F20" s="63">
        <v>0</v>
      </c>
      <c r="G20" s="64">
        <v>0</v>
      </c>
      <c r="H20" s="63">
        <v>0</v>
      </c>
      <c r="I20" s="64">
        <v>0</v>
      </c>
      <c r="J20" s="63">
        <v>0</v>
      </c>
      <c r="K20" s="64">
        <v>0</v>
      </c>
      <c r="L20" s="63">
        <v>0</v>
      </c>
      <c r="M20" s="64">
        <v>0</v>
      </c>
      <c r="N20" s="85">
        <v>0</v>
      </c>
      <c r="O20" s="85">
        <v>0</v>
      </c>
      <c r="P20" s="63">
        <f t="shared" si="1"/>
        <v>3</v>
      </c>
      <c r="Q20" s="64">
        <f t="shared" si="1"/>
        <v>0</v>
      </c>
      <c r="R20" s="65">
        <f>Q20+P20</f>
        <v>3</v>
      </c>
    </row>
    <row r="21" spans="2:18" ht="10.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20"/>
      <c r="O21" s="20"/>
      <c r="P21" s="9"/>
      <c r="Q21" s="10"/>
      <c r="R21" s="11"/>
    </row>
    <row r="22" ht="10.5" customHeight="1"/>
    <row r="23" ht="12.75" customHeight="1">
      <c r="A23" s="6" t="s">
        <v>13</v>
      </c>
    </row>
    <row r="24" spans="1:18" ht="12.75" customHeight="1">
      <c r="A24" s="6" t="s">
        <v>11</v>
      </c>
      <c r="B24" s="46" t="s">
        <v>1</v>
      </c>
      <c r="C24" s="47"/>
      <c r="D24" s="46" t="s">
        <v>2</v>
      </c>
      <c r="E24" s="47"/>
      <c r="F24" s="46" t="s">
        <v>3</v>
      </c>
      <c r="G24" s="47"/>
      <c r="H24" s="46" t="s">
        <v>4</v>
      </c>
      <c r="I24" s="47"/>
      <c r="J24" s="46" t="s">
        <v>5</v>
      </c>
      <c r="K24" s="47"/>
      <c r="L24" s="128" t="s">
        <v>6</v>
      </c>
      <c r="M24" s="129"/>
      <c r="N24" s="117" t="s">
        <v>60</v>
      </c>
      <c r="O24" s="117"/>
      <c r="P24" s="46" t="s">
        <v>7</v>
      </c>
      <c r="Q24" s="47"/>
      <c r="R24" s="42" t="s">
        <v>8</v>
      </c>
    </row>
    <row r="25" spans="1:18" ht="12.75" customHeight="1">
      <c r="A25" s="6" t="s">
        <v>12</v>
      </c>
      <c r="B25" s="43" t="s">
        <v>9</v>
      </c>
      <c r="C25" s="44" t="s">
        <v>10</v>
      </c>
      <c r="D25" s="43" t="s">
        <v>9</v>
      </c>
      <c r="E25" s="44" t="s">
        <v>10</v>
      </c>
      <c r="F25" s="43" t="s">
        <v>9</v>
      </c>
      <c r="G25" s="44" t="s">
        <v>10</v>
      </c>
      <c r="H25" s="43" t="s">
        <v>9</v>
      </c>
      <c r="I25" s="44" t="s">
        <v>10</v>
      </c>
      <c r="J25" s="43" t="s">
        <v>9</v>
      </c>
      <c r="K25" s="44" t="s">
        <v>10</v>
      </c>
      <c r="L25" s="43" t="s">
        <v>9</v>
      </c>
      <c r="M25" s="44" t="s">
        <v>10</v>
      </c>
      <c r="N25" s="43" t="s">
        <v>9</v>
      </c>
      <c r="O25" s="44" t="s">
        <v>10</v>
      </c>
      <c r="P25" s="43" t="s">
        <v>9</v>
      </c>
      <c r="Q25" s="44" t="s">
        <v>10</v>
      </c>
      <c r="R25" s="45" t="s">
        <v>7</v>
      </c>
    </row>
    <row r="26" spans="1:18" ht="10.5" customHeight="1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18"/>
      <c r="O26" s="118"/>
      <c r="P26" s="12"/>
      <c r="Q26" s="13"/>
      <c r="R26" s="14"/>
    </row>
    <row r="27" spans="1:18" s="16" customFormat="1" ht="12.75" customHeight="1">
      <c r="A27" s="15" t="s">
        <v>45</v>
      </c>
      <c r="B27" s="63">
        <v>18</v>
      </c>
      <c r="C27" s="64">
        <v>79</v>
      </c>
      <c r="D27" s="63">
        <v>4</v>
      </c>
      <c r="E27" s="64">
        <v>25</v>
      </c>
      <c r="F27" s="63">
        <v>1</v>
      </c>
      <c r="G27" s="64">
        <v>2</v>
      </c>
      <c r="H27" s="63">
        <v>1</v>
      </c>
      <c r="I27" s="64">
        <v>4</v>
      </c>
      <c r="J27" s="63">
        <v>0</v>
      </c>
      <c r="K27" s="64">
        <v>2</v>
      </c>
      <c r="L27" s="63">
        <v>0</v>
      </c>
      <c r="M27" s="64">
        <v>0</v>
      </c>
      <c r="N27" s="85">
        <v>0</v>
      </c>
      <c r="O27" s="85">
        <v>0</v>
      </c>
      <c r="P27" s="63">
        <f aca="true" t="shared" si="2" ref="P27:Q31">L27+J27+H27+F27+D27+B27</f>
        <v>24</v>
      </c>
      <c r="Q27" s="64">
        <f t="shared" si="2"/>
        <v>112</v>
      </c>
      <c r="R27" s="65">
        <f>Q27+P27</f>
        <v>136</v>
      </c>
    </row>
    <row r="28" spans="1:18" s="16" customFormat="1" ht="12.75" customHeight="1">
      <c r="A28" s="96" t="s">
        <v>47</v>
      </c>
      <c r="B28" s="63">
        <v>22</v>
      </c>
      <c r="C28" s="64">
        <v>66</v>
      </c>
      <c r="D28" s="63">
        <v>2</v>
      </c>
      <c r="E28" s="64">
        <v>25</v>
      </c>
      <c r="F28" s="63">
        <v>0</v>
      </c>
      <c r="G28" s="64">
        <v>1</v>
      </c>
      <c r="H28" s="63">
        <v>0</v>
      </c>
      <c r="I28" s="64">
        <v>6</v>
      </c>
      <c r="J28" s="63">
        <v>1</v>
      </c>
      <c r="K28" s="64">
        <v>0</v>
      </c>
      <c r="L28" s="63">
        <v>0</v>
      </c>
      <c r="M28" s="64">
        <v>0</v>
      </c>
      <c r="N28" s="85">
        <v>0</v>
      </c>
      <c r="O28" s="85">
        <v>0</v>
      </c>
      <c r="P28" s="63">
        <f t="shared" si="2"/>
        <v>25</v>
      </c>
      <c r="Q28" s="64">
        <f t="shared" si="2"/>
        <v>98</v>
      </c>
      <c r="R28" s="65">
        <f>Q28+P28</f>
        <v>123</v>
      </c>
    </row>
    <row r="29" spans="1:18" s="16" customFormat="1" ht="12.75" customHeight="1">
      <c r="A29" s="15" t="s">
        <v>52</v>
      </c>
      <c r="B29" s="63">
        <v>26</v>
      </c>
      <c r="C29" s="64">
        <v>80</v>
      </c>
      <c r="D29" s="63">
        <v>2</v>
      </c>
      <c r="E29" s="64">
        <v>25</v>
      </c>
      <c r="F29" s="63">
        <v>0</v>
      </c>
      <c r="G29" s="64">
        <v>1</v>
      </c>
      <c r="H29" s="63">
        <v>0</v>
      </c>
      <c r="I29" s="64">
        <v>5</v>
      </c>
      <c r="J29" s="63">
        <v>1</v>
      </c>
      <c r="K29" s="64">
        <v>1</v>
      </c>
      <c r="L29" s="63">
        <v>0</v>
      </c>
      <c r="M29" s="64">
        <v>0</v>
      </c>
      <c r="N29" s="85">
        <v>0</v>
      </c>
      <c r="O29" s="85">
        <v>0</v>
      </c>
      <c r="P29" s="63">
        <f t="shared" si="2"/>
        <v>29</v>
      </c>
      <c r="Q29" s="64">
        <f t="shared" si="2"/>
        <v>112</v>
      </c>
      <c r="R29" s="65">
        <f>Q29+P29</f>
        <v>141</v>
      </c>
    </row>
    <row r="30" spans="1:18" s="16" customFormat="1" ht="12.75" customHeight="1">
      <c r="A30" s="15" t="s">
        <v>59</v>
      </c>
      <c r="B30" s="63">
        <v>29</v>
      </c>
      <c r="C30" s="64">
        <v>86</v>
      </c>
      <c r="D30" s="63">
        <v>1</v>
      </c>
      <c r="E30" s="64">
        <v>32</v>
      </c>
      <c r="F30" s="63">
        <v>0</v>
      </c>
      <c r="G30" s="64">
        <v>2</v>
      </c>
      <c r="H30" s="63">
        <v>0</v>
      </c>
      <c r="I30" s="64">
        <v>7</v>
      </c>
      <c r="J30" s="63">
        <v>1</v>
      </c>
      <c r="K30" s="64">
        <v>0</v>
      </c>
      <c r="L30" s="63">
        <v>0</v>
      </c>
      <c r="M30" s="64">
        <v>0</v>
      </c>
      <c r="N30" s="85">
        <v>0</v>
      </c>
      <c r="O30" s="85">
        <v>0</v>
      </c>
      <c r="P30" s="63">
        <f t="shared" si="2"/>
        <v>31</v>
      </c>
      <c r="Q30" s="64">
        <f t="shared" si="2"/>
        <v>127</v>
      </c>
      <c r="R30" s="65">
        <f>Q30+P30</f>
        <v>158</v>
      </c>
    </row>
    <row r="31" spans="1:18" s="16" customFormat="1" ht="12.75" customHeight="1">
      <c r="A31" s="15" t="s">
        <v>76</v>
      </c>
      <c r="B31" s="63">
        <v>39</v>
      </c>
      <c r="C31" s="64">
        <v>101</v>
      </c>
      <c r="D31" s="63">
        <v>1</v>
      </c>
      <c r="E31" s="64">
        <v>36</v>
      </c>
      <c r="F31" s="63">
        <v>1</v>
      </c>
      <c r="G31" s="64">
        <v>1</v>
      </c>
      <c r="H31" s="63">
        <v>0</v>
      </c>
      <c r="I31" s="64">
        <v>3</v>
      </c>
      <c r="J31" s="63">
        <v>0</v>
      </c>
      <c r="K31" s="64">
        <v>3</v>
      </c>
      <c r="L31" s="63">
        <v>0</v>
      </c>
      <c r="M31" s="64">
        <v>2</v>
      </c>
      <c r="N31" s="85">
        <v>0</v>
      </c>
      <c r="O31" s="85">
        <v>0</v>
      </c>
      <c r="P31" s="63">
        <f t="shared" si="2"/>
        <v>41</v>
      </c>
      <c r="Q31" s="64">
        <f t="shared" si="2"/>
        <v>146</v>
      </c>
      <c r="R31" s="65">
        <f>Q31+P31</f>
        <v>187</v>
      </c>
    </row>
    <row r="32" spans="2:18" ht="10.5" customHeight="1">
      <c r="B32" s="9"/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20"/>
      <c r="O32" s="20"/>
      <c r="P32" s="9"/>
      <c r="Q32" s="10"/>
      <c r="R32" s="11"/>
    </row>
    <row r="33" ht="10.5" customHeight="1"/>
    <row r="34" ht="12.75" customHeight="1">
      <c r="A34" s="6" t="s">
        <v>18</v>
      </c>
    </row>
    <row r="35" spans="1:18" ht="12.75" customHeight="1">
      <c r="A35" s="6" t="s">
        <v>11</v>
      </c>
      <c r="B35" s="46" t="s">
        <v>1</v>
      </c>
      <c r="C35" s="47"/>
      <c r="D35" s="46" t="s">
        <v>2</v>
      </c>
      <c r="E35" s="47"/>
      <c r="F35" s="46" t="s">
        <v>3</v>
      </c>
      <c r="G35" s="47"/>
      <c r="H35" s="46" t="s">
        <v>4</v>
      </c>
      <c r="I35" s="47"/>
      <c r="J35" s="46" t="s">
        <v>5</v>
      </c>
      <c r="K35" s="47"/>
      <c r="L35" s="128" t="s">
        <v>6</v>
      </c>
      <c r="M35" s="129"/>
      <c r="N35" s="117" t="s">
        <v>60</v>
      </c>
      <c r="O35" s="117"/>
      <c r="P35" s="46" t="s">
        <v>7</v>
      </c>
      <c r="Q35" s="47"/>
      <c r="R35" s="42" t="s">
        <v>8</v>
      </c>
    </row>
    <row r="36" spans="1:18" ht="12.75" customHeight="1">
      <c r="A36" s="6" t="s">
        <v>12</v>
      </c>
      <c r="B36" s="43" t="s">
        <v>9</v>
      </c>
      <c r="C36" s="44" t="s">
        <v>10</v>
      </c>
      <c r="D36" s="43" t="s">
        <v>9</v>
      </c>
      <c r="E36" s="44" t="s">
        <v>10</v>
      </c>
      <c r="F36" s="43" t="s">
        <v>9</v>
      </c>
      <c r="G36" s="44" t="s">
        <v>10</v>
      </c>
      <c r="H36" s="43" t="s">
        <v>9</v>
      </c>
      <c r="I36" s="44" t="s">
        <v>10</v>
      </c>
      <c r="J36" s="43" t="s">
        <v>9</v>
      </c>
      <c r="K36" s="44" t="s">
        <v>10</v>
      </c>
      <c r="L36" s="43" t="s">
        <v>9</v>
      </c>
      <c r="M36" s="44" t="s">
        <v>10</v>
      </c>
      <c r="N36" s="43" t="s">
        <v>9</v>
      </c>
      <c r="O36" s="44" t="s">
        <v>10</v>
      </c>
      <c r="P36" s="43" t="s">
        <v>9</v>
      </c>
      <c r="Q36" s="44" t="s">
        <v>10</v>
      </c>
      <c r="R36" s="45" t="s">
        <v>7</v>
      </c>
    </row>
    <row r="37" spans="1:18" ht="10.5" customHeight="1">
      <c r="A37" s="6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18"/>
      <c r="O37" s="118"/>
      <c r="P37" s="12"/>
      <c r="Q37" s="13"/>
      <c r="R37" s="14"/>
    </row>
    <row r="38" spans="1:18" s="16" customFormat="1" ht="12.75" customHeight="1">
      <c r="A38" s="15" t="s">
        <v>45</v>
      </c>
      <c r="B38" s="63">
        <v>1</v>
      </c>
      <c r="C38" s="64">
        <v>4</v>
      </c>
      <c r="D38" s="63">
        <v>0</v>
      </c>
      <c r="E38" s="64">
        <v>0</v>
      </c>
      <c r="F38" s="63">
        <v>0</v>
      </c>
      <c r="G38" s="64">
        <v>0</v>
      </c>
      <c r="H38" s="63">
        <v>1</v>
      </c>
      <c r="I38" s="64">
        <v>1</v>
      </c>
      <c r="J38" s="63">
        <v>0</v>
      </c>
      <c r="K38" s="64">
        <v>0</v>
      </c>
      <c r="L38" s="63">
        <v>0</v>
      </c>
      <c r="M38" s="64">
        <v>1</v>
      </c>
      <c r="N38" s="85">
        <v>0</v>
      </c>
      <c r="O38" s="85">
        <v>0</v>
      </c>
      <c r="P38" s="63">
        <f aca="true" t="shared" si="3" ref="P38:Q42">L38+J38+H38+F38+D38+B38</f>
        <v>2</v>
      </c>
      <c r="Q38" s="64">
        <f t="shared" si="3"/>
        <v>6</v>
      </c>
      <c r="R38" s="65">
        <f>Q38+P38</f>
        <v>8</v>
      </c>
    </row>
    <row r="39" spans="1:18" s="16" customFormat="1" ht="12.75" customHeight="1">
      <c r="A39" s="15" t="s">
        <v>47</v>
      </c>
      <c r="B39" s="63">
        <v>1</v>
      </c>
      <c r="C39" s="64">
        <v>5</v>
      </c>
      <c r="D39" s="63">
        <v>0</v>
      </c>
      <c r="E39" s="64">
        <v>0</v>
      </c>
      <c r="F39" s="63">
        <v>0</v>
      </c>
      <c r="G39" s="64">
        <v>0</v>
      </c>
      <c r="H39" s="63">
        <v>1</v>
      </c>
      <c r="I39" s="64">
        <v>1</v>
      </c>
      <c r="J39" s="63">
        <v>0</v>
      </c>
      <c r="K39" s="64">
        <v>0</v>
      </c>
      <c r="L39" s="63">
        <v>0</v>
      </c>
      <c r="M39" s="64">
        <v>0</v>
      </c>
      <c r="N39" s="85">
        <v>0</v>
      </c>
      <c r="O39" s="85">
        <v>0</v>
      </c>
      <c r="P39" s="63">
        <f t="shared" si="3"/>
        <v>2</v>
      </c>
      <c r="Q39" s="64">
        <f t="shared" si="3"/>
        <v>6</v>
      </c>
      <c r="R39" s="65">
        <f>Q39+P39</f>
        <v>8</v>
      </c>
    </row>
    <row r="40" spans="1:18" s="16" customFormat="1" ht="12.75" customHeight="1">
      <c r="A40" s="15" t="s">
        <v>52</v>
      </c>
      <c r="B40" s="63">
        <v>2</v>
      </c>
      <c r="C40" s="64">
        <v>7</v>
      </c>
      <c r="D40" s="63">
        <v>0</v>
      </c>
      <c r="E40" s="64">
        <v>0</v>
      </c>
      <c r="F40" s="63">
        <v>0</v>
      </c>
      <c r="G40" s="64">
        <v>0</v>
      </c>
      <c r="H40" s="63">
        <v>0</v>
      </c>
      <c r="I40" s="64">
        <v>0</v>
      </c>
      <c r="J40" s="63">
        <v>0</v>
      </c>
      <c r="K40" s="64">
        <v>0</v>
      </c>
      <c r="L40" s="63">
        <v>0</v>
      </c>
      <c r="M40" s="64">
        <v>0</v>
      </c>
      <c r="N40" s="85">
        <v>0</v>
      </c>
      <c r="O40" s="85">
        <v>0</v>
      </c>
      <c r="P40" s="63">
        <f t="shared" si="3"/>
        <v>2</v>
      </c>
      <c r="Q40" s="64">
        <f t="shared" si="3"/>
        <v>7</v>
      </c>
      <c r="R40" s="65">
        <f>Q40+P40</f>
        <v>9</v>
      </c>
    </row>
    <row r="41" spans="1:18" s="16" customFormat="1" ht="12.75" customHeight="1">
      <c r="A41" s="15" t="s">
        <v>59</v>
      </c>
      <c r="B41" s="63">
        <v>3</v>
      </c>
      <c r="C41" s="64">
        <v>7</v>
      </c>
      <c r="D41" s="63">
        <v>0</v>
      </c>
      <c r="E41" s="64">
        <v>0</v>
      </c>
      <c r="F41" s="63">
        <v>0</v>
      </c>
      <c r="G41" s="64">
        <v>0</v>
      </c>
      <c r="H41" s="63">
        <v>0</v>
      </c>
      <c r="I41" s="64">
        <v>0</v>
      </c>
      <c r="J41" s="63">
        <v>0</v>
      </c>
      <c r="K41" s="64">
        <v>0</v>
      </c>
      <c r="L41" s="63">
        <v>0</v>
      </c>
      <c r="M41" s="64">
        <v>0</v>
      </c>
      <c r="N41" s="85">
        <v>0</v>
      </c>
      <c r="O41" s="85">
        <v>0</v>
      </c>
      <c r="P41" s="63">
        <f t="shared" si="3"/>
        <v>3</v>
      </c>
      <c r="Q41" s="64">
        <f t="shared" si="3"/>
        <v>7</v>
      </c>
      <c r="R41" s="65">
        <f>Q41+P41</f>
        <v>10</v>
      </c>
    </row>
    <row r="42" spans="1:18" s="16" customFormat="1" ht="12.75" customHeight="1">
      <c r="A42" s="15" t="s">
        <v>76</v>
      </c>
      <c r="B42" s="63">
        <v>1</v>
      </c>
      <c r="C42" s="64">
        <v>12</v>
      </c>
      <c r="D42" s="63">
        <v>0</v>
      </c>
      <c r="E42" s="64">
        <v>0</v>
      </c>
      <c r="F42" s="63">
        <v>0</v>
      </c>
      <c r="G42" s="64">
        <v>0</v>
      </c>
      <c r="H42" s="63">
        <v>0</v>
      </c>
      <c r="I42" s="64">
        <v>0</v>
      </c>
      <c r="J42" s="63">
        <v>0</v>
      </c>
      <c r="K42" s="64">
        <v>0</v>
      </c>
      <c r="L42" s="63">
        <v>0</v>
      </c>
      <c r="M42" s="64">
        <v>0</v>
      </c>
      <c r="N42" s="85">
        <v>0</v>
      </c>
      <c r="O42" s="85">
        <v>0</v>
      </c>
      <c r="P42" s="63">
        <f t="shared" si="3"/>
        <v>1</v>
      </c>
      <c r="Q42" s="64">
        <f t="shared" si="3"/>
        <v>12</v>
      </c>
      <c r="R42" s="65">
        <f>Q42+P42</f>
        <v>13</v>
      </c>
    </row>
    <row r="43" spans="2:18" ht="10.5" customHeight="1">
      <c r="B43" s="9"/>
      <c r="C43" s="10"/>
      <c r="D43" s="9"/>
      <c r="E43" s="10"/>
      <c r="F43" s="9"/>
      <c r="G43" s="10"/>
      <c r="H43" s="9"/>
      <c r="I43" s="10"/>
      <c r="J43" s="9"/>
      <c r="K43" s="10"/>
      <c r="L43" s="9"/>
      <c r="M43" s="10"/>
      <c r="N43" s="20"/>
      <c r="O43" s="20"/>
      <c r="P43" s="9"/>
      <c r="Q43" s="10"/>
      <c r="R43" s="11"/>
    </row>
    <row r="45" ht="12.75" customHeight="1">
      <c r="A45" s="116"/>
    </row>
    <row r="46" ht="12.75" customHeight="1">
      <c r="A46" s="36"/>
    </row>
    <row r="47" spans="1:15" ht="12.75" customHeight="1">
      <c r="A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64" spans="1:18" s="16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76" spans="1:18" s="16" customFormat="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87" spans="1:18" s="16" customFormat="1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100" spans="1:18" s="16" customFormat="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32" spans="1:18" s="16" customFormat="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42" spans="1:18" s="16" customFormat="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</sheetData>
  <mergeCells count="4">
    <mergeCell ref="L13:M13"/>
    <mergeCell ref="L3:M3"/>
    <mergeCell ref="L35:M35"/>
    <mergeCell ref="L24:M24"/>
  </mergeCells>
  <printOptions horizontalCentered="1"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>&amp;L&amp;8Office of Institutional Research
&amp;D
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M116"/>
  <sheetViews>
    <sheetView workbookViewId="0" topLeftCell="A1">
      <selection activeCell="E40" sqref="E36:E40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36</v>
      </c>
      <c r="B1" s="16"/>
      <c r="C1" s="16"/>
      <c r="D1" s="16"/>
      <c r="E1" s="16"/>
      <c r="F1"/>
      <c r="G1"/>
      <c r="H1"/>
    </row>
    <row r="2" spans="1:8" ht="12.75" customHeight="1">
      <c r="A2" s="1"/>
      <c r="B2" s="16"/>
      <c r="C2" s="16"/>
      <c r="D2" s="16"/>
      <c r="E2" s="1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45</v>
      </c>
      <c r="B6" s="14">
        <v>71</v>
      </c>
      <c r="C6" s="14">
        <f>PY!R27</f>
        <v>136</v>
      </c>
      <c r="D6" s="14">
        <v>131</v>
      </c>
      <c r="E6" s="26"/>
      <c r="F6" s="26"/>
      <c r="G6" s="26"/>
    </row>
    <row r="7" spans="1:7" s="16" customFormat="1" ht="12.75" customHeight="1">
      <c r="A7" s="15" t="s">
        <v>47</v>
      </c>
      <c r="B7" s="14">
        <v>51</v>
      </c>
      <c r="C7" s="14">
        <f>PY!R28</f>
        <v>123</v>
      </c>
      <c r="D7" s="14">
        <v>134</v>
      </c>
      <c r="E7" s="26"/>
      <c r="F7" s="26"/>
      <c r="G7" s="26"/>
    </row>
    <row r="8" spans="1:7" s="16" customFormat="1" ht="12.75" customHeight="1">
      <c r="A8" s="6" t="s">
        <v>52</v>
      </c>
      <c r="B8" s="14">
        <v>62</v>
      </c>
      <c r="C8" s="14">
        <f>PY!R29</f>
        <v>141</v>
      </c>
      <c r="D8" s="14">
        <v>131</v>
      </c>
      <c r="E8" s="26"/>
      <c r="F8" s="26"/>
      <c r="G8" s="26"/>
    </row>
    <row r="9" spans="1:7" s="16" customFormat="1" ht="12.75" customHeight="1">
      <c r="A9" s="6" t="s">
        <v>59</v>
      </c>
      <c r="B9" s="14">
        <v>66</v>
      </c>
      <c r="C9" s="14">
        <f>PY!R30</f>
        <v>158</v>
      </c>
      <c r="D9" s="14">
        <v>162</v>
      </c>
      <c r="E9" s="26"/>
      <c r="F9" s="26"/>
      <c r="G9" s="26"/>
    </row>
    <row r="10" spans="1:7" s="16" customFormat="1" ht="12.75" customHeight="1">
      <c r="A10" s="6" t="s">
        <v>76</v>
      </c>
      <c r="B10" s="14">
        <v>72</v>
      </c>
      <c r="C10" s="14">
        <f>PY!R31</f>
        <v>187</v>
      </c>
      <c r="D10" s="14">
        <v>168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1:7" ht="12.75" customHeight="1">
      <c r="A12" s="37"/>
      <c r="E12"/>
      <c r="F12"/>
      <c r="G12"/>
    </row>
    <row r="13" spans="1:7" ht="12.75" customHeight="1">
      <c r="A13" s="6" t="s">
        <v>18</v>
      </c>
      <c r="E13"/>
      <c r="F13"/>
      <c r="G13"/>
    </row>
    <row r="14" spans="1:4" s="39" customFormat="1" ht="12.75" customHeight="1">
      <c r="A14" s="40" t="s">
        <v>11</v>
      </c>
      <c r="B14" s="48" t="s">
        <v>16</v>
      </c>
      <c r="C14" s="48" t="s">
        <v>14</v>
      </c>
      <c r="D14" s="48" t="s">
        <v>15</v>
      </c>
    </row>
    <row r="15" spans="2:7" ht="12.75" customHeight="1">
      <c r="B15" s="8"/>
      <c r="C15" s="8"/>
      <c r="D15" s="8"/>
      <c r="E15"/>
      <c r="F15"/>
      <c r="G15"/>
    </row>
    <row r="16" spans="1:4" s="16" customFormat="1" ht="12.75" customHeight="1">
      <c r="A16" s="15" t="s">
        <v>45</v>
      </c>
      <c r="B16" s="14">
        <v>8</v>
      </c>
      <c r="C16" s="14">
        <f>PY!R38</f>
        <v>8</v>
      </c>
      <c r="D16" s="14">
        <v>10</v>
      </c>
    </row>
    <row r="17" spans="1:4" s="16" customFormat="1" ht="12.75" customHeight="1">
      <c r="A17" s="15" t="s">
        <v>47</v>
      </c>
      <c r="B17" s="14">
        <v>6</v>
      </c>
      <c r="C17" s="14">
        <f>PY!R39</f>
        <v>8</v>
      </c>
      <c r="D17" s="14">
        <v>9</v>
      </c>
    </row>
    <row r="18" spans="1:4" s="16" customFormat="1" ht="12.75" customHeight="1">
      <c r="A18" s="6" t="s">
        <v>52</v>
      </c>
      <c r="B18" s="14">
        <v>4</v>
      </c>
      <c r="C18" s="14">
        <f>PY!R40</f>
        <v>9</v>
      </c>
      <c r="D18" s="14">
        <v>11</v>
      </c>
    </row>
    <row r="19" spans="1:4" s="16" customFormat="1" ht="12.75" customHeight="1">
      <c r="A19" s="6" t="s">
        <v>59</v>
      </c>
      <c r="B19" s="14">
        <v>5</v>
      </c>
      <c r="C19" s="14">
        <f>PY!R41</f>
        <v>10</v>
      </c>
      <c r="D19" s="14">
        <v>10</v>
      </c>
    </row>
    <row r="20" spans="1:4" s="16" customFormat="1" ht="12.75" customHeight="1">
      <c r="A20" s="6" t="s">
        <v>76</v>
      </c>
      <c r="B20" s="14">
        <v>8</v>
      </c>
      <c r="C20" s="14">
        <f>PY!R42</f>
        <v>13</v>
      </c>
      <c r="D20" s="14">
        <v>12</v>
      </c>
    </row>
    <row r="21" spans="1:7" ht="12.75" customHeight="1">
      <c r="A21" s="6"/>
      <c r="B21" s="7"/>
      <c r="C21" s="7"/>
      <c r="D21" s="7"/>
      <c r="E21"/>
      <c r="F21"/>
      <c r="G21"/>
    </row>
    <row r="22" spans="6:8" ht="12.75" customHeight="1">
      <c r="F22"/>
      <c r="G22"/>
      <c r="H22"/>
    </row>
    <row r="23" spans="1:8" s="39" customFormat="1" ht="12.75" customHeight="1">
      <c r="A23" s="40" t="s">
        <v>17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18</v>
      </c>
      <c r="G23" s="50" t="s">
        <v>7</v>
      </c>
      <c r="H23" s="50" t="s">
        <v>8</v>
      </c>
    </row>
    <row r="24" spans="1:8" s="39" customFormat="1" ht="12.75" customHeight="1">
      <c r="A24" s="40"/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2" t="s">
        <v>18</v>
      </c>
      <c r="H24" s="52" t="s">
        <v>7</v>
      </c>
    </row>
    <row r="25" spans="2:8" ht="12.75" customHeight="1">
      <c r="B25" s="3"/>
      <c r="C25" s="3"/>
      <c r="D25" s="3"/>
      <c r="E25" s="3"/>
      <c r="F25" s="3"/>
      <c r="G25" s="3"/>
      <c r="H25" s="8"/>
    </row>
    <row r="26" spans="1:8" ht="12.75" customHeight="1">
      <c r="A26" s="6" t="s">
        <v>45</v>
      </c>
      <c r="B26" s="77">
        <v>2454</v>
      </c>
      <c r="C26" s="77">
        <v>902</v>
      </c>
      <c r="D26" s="77">
        <f>C26+B26</f>
        <v>3356</v>
      </c>
      <c r="E26" s="77">
        <v>299</v>
      </c>
      <c r="F26" s="77">
        <v>0</v>
      </c>
      <c r="G26" s="77">
        <f>F26+E26</f>
        <v>299</v>
      </c>
      <c r="H26" s="78">
        <f>G26+D26</f>
        <v>3655</v>
      </c>
    </row>
    <row r="27" spans="1:8" ht="12.75" customHeight="1">
      <c r="A27" s="6" t="s">
        <v>46</v>
      </c>
      <c r="B27" s="77">
        <v>2436</v>
      </c>
      <c r="C27" s="77">
        <v>889</v>
      </c>
      <c r="D27" s="77">
        <f>C27+B27</f>
        <v>3325</v>
      </c>
      <c r="E27" s="77">
        <v>210</v>
      </c>
      <c r="F27" s="77">
        <v>0</v>
      </c>
      <c r="G27" s="77">
        <f>F27+E27</f>
        <v>210</v>
      </c>
      <c r="H27" s="78">
        <f>G27+D27</f>
        <v>3535</v>
      </c>
    </row>
    <row r="28" spans="1:8" ht="12.75" customHeight="1">
      <c r="A28" s="6" t="s">
        <v>52</v>
      </c>
      <c r="B28" s="77">
        <v>2199</v>
      </c>
      <c r="C28" s="77">
        <v>1114</v>
      </c>
      <c r="D28" s="77">
        <f>C28+B28</f>
        <v>3313</v>
      </c>
      <c r="E28" s="77">
        <v>231</v>
      </c>
      <c r="F28" s="77">
        <v>0</v>
      </c>
      <c r="G28" s="77">
        <f>F28+E28</f>
        <v>231</v>
      </c>
      <c r="H28" s="78">
        <f>G28+D28</f>
        <v>3544</v>
      </c>
    </row>
    <row r="29" spans="1:8" ht="12.75" customHeight="1">
      <c r="A29" s="6" t="s">
        <v>59</v>
      </c>
      <c r="B29" s="77">
        <v>2628</v>
      </c>
      <c r="C29" s="77">
        <v>1538</v>
      </c>
      <c r="D29" s="77">
        <f>C29+B29</f>
        <v>4166</v>
      </c>
      <c r="E29" s="77">
        <v>234</v>
      </c>
      <c r="F29" s="77">
        <v>0</v>
      </c>
      <c r="G29" s="77">
        <f>F29+E29</f>
        <v>234</v>
      </c>
      <c r="H29" s="78">
        <f>G29+D29</f>
        <v>4400</v>
      </c>
    </row>
    <row r="30" spans="1:8" ht="12.75" customHeight="1">
      <c r="A30" s="6" t="s">
        <v>76</v>
      </c>
      <c r="B30" s="77">
        <v>2847</v>
      </c>
      <c r="C30" s="77">
        <v>1618</v>
      </c>
      <c r="D30" s="77">
        <f>C30+B30</f>
        <v>4465</v>
      </c>
      <c r="E30" s="77">
        <v>268</v>
      </c>
      <c r="F30" s="77">
        <v>0</v>
      </c>
      <c r="G30" s="77">
        <f>F30+E30</f>
        <v>268</v>
      </c>
      <c r="H30" s="78">
        <f>G30+D30</f>
        <v>4733</v>
      </c>
    </row>
    <row r="31" spans="1:8" ht="12.75" customHeight="1">
      <c r="A31" s="37"/>
      <c r="B31" s="9"/>
      <c r="C31" s="9"/>
      <c r="D31" s="9"/>
      <c r="E31" s="9"/>
      <c r="F31" s="9"/>
      <c r="G31" s="9"/>
      <c r="H31" s="11"/>
    </row>
    <row r="32" spans="1:5" ht="12.75" customHeight="1">
      <c r="A32" s="37"/>
      <c r="B32"/>
      <c r="C32"/>
      <c r="D32"/>
      <c r="E32"/>
    </row>
    <row r="33" spans="1:8" s="39" customFormat="1" ht="12.75" customHeight="1">
      <c r="A33" s="40" t="s">
        <v>23</v>
      </c>
      <c r="B33" s="49" t="s">
        <v>13</v>
      </c>
      <c r="C33" s="49" t="s">
        <v>13</v>
      </c>
      <c r="D33" s="49" t="s">
        <v>7</v>
      </c>
      <c r="E33" s="49" t="s">
        <v>18</v>
      </c>
      <c r="F33" s="49" t="s">
        <v>24</v>
      </c>
      <c r="G33" s="49" t="s">
        <v>25</v>
      </c>
      <c r="H33" s="50" t="s">
        <v>8</v>
      </c>
    </row>
    <row r="34" spans="2:8" s="39" customFormat="1" ht="12.75" customHeight="1">
      <c r="B34" s="51" t="s">
        <v>19</v>
      </c>
      <c r="C34" s="51" t="s">
        <v>20</v>
      </c>
      <c r="D34" s="51" t="s">
        <v>13</v>
      </c>
      <c r="E34" s="51" t="s">
        <v>21</v>
      </c>
      <c r="F34" s="51" t="s">
        <v>22</v>
      </c>
      <c r="G34" s="51" t="s">
        <v>18</v>
      </c>
      <c r="H34" s="52" t="s">
        <v>7</v>
      </c>
    </row>
    <row r="35" spans="2:8" ht="12.75" customHeight="1">
      <c r="B35" s="12"/>
      <c r="C35" s="12"/>
      <c r="D35" s="12"/>
      <c r="E35" s="12"/>
      <c r="F35" s="12"/>
      <c r="G35" s="12"/>
      <c r="H35" s="14"/>
    </row>
    <row r="36" spans="1:8" ht="12.75" customHeight="1">
      <c r="A36" s="6" t="s">
        <v>45</v>
      </c>
      <c r="B36" s="24">
        <f>B26*0.85</f>
        <v>2085.9</v>
      </c>
      <c r="C36" s="24">
        <f>C26*1.15</f>
        <v>1037.3</v>
      </c>
      <c r="D36" s="24">
        <f>C36+B36</f>
        <v>3123.2</v>
      </c>
      <c r="E36" s="24">
        <f>E26*2.73</f>
        <v>816.27</v>
      </c>
      <c r="F36" s="24">
        <v>0</v>
      </c>
      <c r="G36" s="24">
        <f>F36+E36</f>
        <v>816.27</v>
      </c>
      <c r="H36" s="25">
        <f>G36+D36</f>
        <v>3939.47</v>
      </c>
    </row>
    <row r="37" spans="1:8" ht="12.75" customHeight="1">
      <c r="A37" s="6" t="s">
        <v>46</v>
      </c>
      <c r="B37" s="24">
        <f>B27*0.85</f>
        <v>2070.6</v>
      </c>
      <c r="C37" s="24">
        <f>C27*1.15</f>
        <v>1022.3499999999999</v>
      </c>
      <c r="D37" s="24">
        <f>C37+B37</f>
        <v>3092.95</v>
      </c>
      <c r="E37" s="24">
        <f>E27*2.73</f>
        <v>573.3</v>
      </c>
      <c r="F37" s="24">
        <v>0</v>
      </c>
      <c r="G37" s="24">
        <f>F37+E37</f>
        <v>573.3</v>
      </c>
      <c r="H37" s="25">
        <f>G37+D37</f>
        <v>3666.25</v>
      </c>
    </row>
    <row r="38" spans="1:8" ht="12.75" customHeight="1">
      <c r="A38" s="6" t="s">
        <v>52</v>
      </c>
      <c r="B38" s="24">
        <f>B28*0.85</f>
        <v>1869.1499999999999</v>
      </c>
      <c r="C38" s="24">
        <f>C28*1.15</f>
        <v>1281.1</v>
      </c>
      <c r="D38" s="24">
        <f>C38+B38</f>
        <v>3150.25</v>
      </c>
      <c r="E38" s="24">
        <f>E28*2.73</f>
        <v>630.63</v>
      </c>
      <c r="F38" s="24">
        <v>0</v>
      </c>
      <c r="G38" s="24">
        <f>F38+E38</f>
        <v>630.63</v>
      </c>
      <c r="H38" s="25">
        <f>G38+D38</f>
        <v>3780.88</v>
      </c>
    </row>
    <row r="39" spans="1:8" ht="12.75" customHeight="1">
      <c r="A39" s="6" t="s">
        <v>59</v>
      </c>
      <c r="B39" s="24">
        <f>B29*0.85</f>
        <v>2233.7999999999997</v>
      </c>
      <c r="C39" s="24">
        <f>C29*1.15</f>
        <v>1768.6999999999998</v>
      </c>
      <c r="D39" s="24">
        <f>C39+B39</f>
        <v>4002.4999999999995</v>
      </c>
      <c r="E39" s="24">
        <f>E29*2.73</f>
        <v>638.82</v>
      </c>
      <c r="F39" s="24">
        <v>0</v>
      </c>
      <c r="G39" s="24">
        <f>F39+E39</f>
        <v>638.82</v>
      </c>
      <c r="H39" s="25">
        <f>G39+D39</f>
        <v>4641.32</v>
      </c>
    </row>
    <row r="40" spans="1:8" ht="12.75" customHeight="1">
      <c r="A40" s="6" t="s">
        <v>76</v>
      </c>
      <c r="B40" s="24">
        <f>B30*0.85</f>
        <v>2419.95</v>
      </c>
      <c r="C40" s="24">
        <f>C30*1.15</f>
        <v>1860.6999999999998</v>
      </c>
      <c r="D40" s="24">
        <f>C40+B40</f>
        <v>4280.65</v>
      </c>
      <c r="E40" s="24">
        <f>E30*2.73</f>
        <v>731.64</v>
      </c>
      <c r="F40" s="24">
        <v>0</v>
      </c>
      <c r="G40" s="24">
        <f>F40+E40</f>
        <v>731.64</v>
      </c>
      <c r="H40" s="25">
        <f>G40+D40</f>
        <v>5012.29</v>
      </c>
    </row>
    <row r="41" spans="1:8" ht="12.75" customHeight="1">
      <c r="A41" s="37"/>
      <c r="B41" s="9"/>
      <c r="C41" s="9"/>
      <c r="D41" s="9"/>
      <c r="E41" s="9"/>
      <c r="F41" s="9"/>
      <c r="G41" s="9"/>
      <c r="H41" s="11"/>
    </row>
    <row r="42" spans="1:8" ht="12.75" customHeight="1">
      <c r="A42" s="37"/>
      <c r="B42" s="16"/>
      <c r="C42" s="16"/>
      <c r="D42" s="16"/>
      <c r="E42" s="16"/>
      <c r="F42" s="16"/>
      <c r="G42" s="16"/>
      <c r="H42" s="16"/>
    </row>
    <row r="43" ht="12.75" customHeight="1">
      <c r="A43" s="101" t="s">
        <v>57</v>
      </c>
    </row>
    <row r="44" ht="12.75" customHeight="1">
      <c r="A44" s="36" t="s">
        <v>49</v>
      </c>
    </row>
    <row r="45" ht="12.75" customHeight="1">
      <c r="A45" s="36" t="s">
        <v>56</v>
      </c>
    </row>
    <row r="51" spans="1:13" s="16" customFormat="1" ht="12.75" customHeight="1">
      <c r="A51" s="3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62" spans="1:13" s="16" customFormat="1" ht="12.75" customHeight="1">
      <c r="A62" s="3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5" spans="1:13" s="16" customFormat="1" ht="12.75" customHeight="1">
      <c r="A95" s="3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107" spans="1:13" s="16" customFormat="1" ht="12.75" customHeight="1">
      <c r="A107" s="3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16" spans="1:13" s="16" customFormat="1" ht="12.75" customHeight="1">
      <c r="A116" s="3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</sheetData>
  <printOptions horizontalCentered="1"/>
  <pageMargins left="0.25" right="0.25" top="1" bottom="0.75" header="0.5" footer="0.25"/>
  <pageSetup fitToHeight="1" fitToWidth="1" horizontalDpi="300" verticalDpi="300" orientation="landscape" scale="86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R163"/>
  <sheetViews>
    <sheetView workbookViewId="0" topLeftCell="A1">
      <selection activeCell="A25" sqref="A25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37</v>
      </c>
    </row>
    <row r="2" ht="12.75" customHeight="1">
      <c r="A2" s="1"/>
    </row>
    <row r="3" spans="1:18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128" t="s">
        <v>6</v>
      </c>
      <c r="M3" s="129"/>
      <c r="N3" s="117" t="s">
        <v>60</v>
      </c>
      <c r="O3" s="117"/>
      <c r="P3" s="46" t="s">
        <v>7</v>
      </c>
      <c r="Q3" s="47"/>
      <c r="R3" s="42" t="s">
        <v>8</v>
      </c>
    </row>
    <row r="4" spans="1:18" ht="12.75" customHeight="1">
      <c r="A4" s="6" t="s">
        <v>82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3" t="s">
        <v>9</v>
      </c>
      <c r="Q4" s="44" t="s">
        <v>10</v>
      </c>
      <c r="R4" s="45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118"/>
      <c r="O5" s="118"/>
      <c r="P5" s="3"/>
      <c r="Q5" s="4"/>
      <c r="R5" s="8"/>
    </row>
    <row r="6" spans="1:18" ht="12.75" customHeight="1">
      <c r="A6" s="6" t="s">
        <v>45</v>
      </c>
      <c r="B6" s="63">
        <v>3</v>
      </c>
      <c r="C6" s="64">
        <v>2</v>
      </c>
      <c r="D6" s="63">
        <v>0</v>
      </c>
      <c r="E6" s="64">
        <v>1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85">
        <v>0</v>
      </c>
      <c r="O6" s="85">
        <v>0</v>
      </c>
      <c r="P6" s="63">
        <f aca="true" t="shared" si="0" ref="P6:Q10">L6+J6+H6+F6+D6+B6</f>
        <v>3</v>
      </c>
      <c r="Q6" s="64">
        <f t="shared" si="0"/>
        <v>3</v>
      </c>
      <c r="R6" s="65">
        <f>Q6+P6</f>
        <v>6</v>
      </c>
    </row>
    <row r="7" spans="1:18" ht="12.75" customHeight="1">
      <c r="A7" s="95" t="s">
        <v>47</v>
      </c>
      <c r="B7" s="63">
        <v>0</v>
      </c>
      <c r="C7" s="64">
        <v>2</v>
      </c>
      <c r="D7" s="63">
        <v>0</v>
      </c>
      <c r="E7" s="64">
        <v>1</v>
      </c>
      <c r="F7" s="63">
        <v>1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0</v>
      </c>
      <c r="M7" s="64">
        <v>0</v>
      </c>
      <c r="N7" s="85">
        <v>0</v>
      </c>
      <c r="O7" s="85">
        <v>0</v>
      </c>
      <c r="P7" s="63">
        <f t="shared" si="0"/>
        <v>1</v>
      </c>
      <c r="Q7" s="64">
        <f t="shared" si="0"/>
        <v>3</v>
      </c>
      <c r="R7" s="65">
        <f>Q7+P7</f>
        <v>4</v>
      </c>
    </row>
    <row r="8" spans="1:18" ht="12.75" customHeight="1">
      <c r="A8" s="15" t="s">
        <v>52</v>
      </c>
      <c r="B8" s="63">
        <v>2</v>
      </c>
      <c r="C8" s="64">
        <v>0</v>
      </c>
      <c r="D8" s="63">
        <v>0</v>
      </c>
      <c r="E8" s="64">
        <v>2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0</v>
      </c>
      <c r="N8" s="85">
        <v>0</v>
      </c>
      <c r="O8" s="85">
        <v>0</v>
      </c>
      <c r="P8" s="63">
        <f t="shared" si="0"/>
        <v>2</v>
      </c>
      <c r="Q8" s="64">
        <f t="shared" si="0"/>
        <v>2</v>
      </c>
      <c r="R8" s="65">
        <f>Q8+P8</f>
        <v>4</v>
      </c>
    </row>
    <row r="9" spans="1:18" ht="12.75" customHeight="1">
      <c r="A9" s="15" t="s">
        <v>59</v>
      </c>
      <c r="B9" s="63">
        <v>0</v>
      </c>
      <c r="C9" s="64">
        <v>2</v>
      </c>
      <c r="D9" s="63">
        <v>0</v>
      </c>
      <c r="E9" s="64">
        <v>0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0</v>
      </c>
      <c r="N9" s="85">
        <v>0</v>
      </c>
      <c r="O9" s="85">
        <v>0</v>
      </c>
      <c r="P9" s="63">
        <f t="shared" si="0"/>
        <v>0</v>
      </c>
      <c r="Q9" s="64">
        <f t="shared" si="0"/>
        <v>2</v>
      </c>
      <c r="R9" s="65">
        <f>Q9+P9</f>
        <v>2</v>
      </c>
    </row>
    <row r="10" spans="1:18" ht="12.75" customHeight="1">
      <c r="A10" s="15" t="s">
        <v>76</v>
      </c>
      <c r="B10" s="63">
        <v>1</v>
      </c>
      <c r="C10" s="64">
        <v>2</v>
      </c>
      <c r="D10" s="63">
        <v>0</v>
      </c>
      <c r="E10" s="64">
        <v>1</v>
      </c>
      <c r="F10" s="63">
        <v>0</v>
      </c>
      <c r="G10" s="64">
        <v>0</v>
      </c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0</v>
      </c>
      <c r="N10" s="85">
        <v>0</v>
      </c>
      <c r="O10" s="85">
        <v>0</v>
      </c>
      <c r="P10" s="63">
        <f t="shared" si="0"/>
        <v>1</v>
      </c>
      <c r="Q10" s="64">
        <f t="shared" si="0"/>
        <v>3</v>
      </c>
      <c r="R10" s="65">
        <f>Q10+P10</f>
        <v>4</v>
      </c>
    </row>
    <row r="11" spans="2:18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20"/>
      <c r="O11" s="20"/>
      <c r="P11" s="9"/>
      <c r="Q11" s="10"/>
      <c r="R11" s="11"/>
    </row>
    <row r="13" ht="12.75" customHeight="1">
      <c r="A13" s="6" t="s">
        <v>18</v>
      </c>
    </row>
    <row r="14" spans="1:18" ht="12.75" customHeight="1">
      <c r="A14" s="6" t="s">
        <v>11</v>
      </c>
      <c r="B14" s="46" t="s">
        <v>1</v>
      </c>
      <c r="C14" s="47"/>
      <c r="D14" s="46" t="s">
        <v>2</v>
      </c>
      <c r="E14" s="47"/>
      <c r="F14" s="46" t="s">
        <v>3</v>
      </c>
      <c r="G14" s="47"/>
      <c r="H14" s="46" t="s">
        <v>4</v>
      </c>
      <c r="I14" s="47"/>
      <c r="J14" s="46" t="s">
        <v>5</v>
      </c>
      <c r="K14" s="47"/>
      <c r="L14" s="128" t="s">
        <v>6</v>
      </c>
      <c r="M14" s="129"/>
      <c r="N14" s="117" t="s">
        <v>60</v>
      </c>
      <c r="O14" s="117"/>
      <c r="P14" s="46" t="s">
        <v>7</v>
      </c>
      <c r="Q14" s="47"/>
      <c r="R14" s="42" t="s">
        <v>8</v>
      </c>
    </row>
    <row r="15" spans="1:18" ht="12.75" customHeight="1">
      <c r="A15" s="6" t="s">
        <v>12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3" t="s">
        <v>9</v>
      </c>
      <c r="Q15" s="44" t="s">
        <v>10</v>
      </c>
      <c r="R15" s="45" t="s">
        <v>7</v>
      </c>
    </row>
    <row r="16" spans="1:18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18"/>
      <c r="O16" s="118"/>
      <c r="P16" s="12"/>
      <c r="Q16" s="13"/>
      <c r="R16" s="14"/>
    </row>
    <row r="17" spans="1:18" s="16" customFormat="1" ht="12.75" customHeight="1">
      <c r="A17" s="15" t="s">
        <v>45</v>
      </c>
      <c r="B17" s="63">
        <v>3</v>
      </c>
      <c r="C17" s="64">
        <v>5</v>
      </c>
      <c r="D17" s="63">
        <v>1</v>
      </c>
      <c r="E17" s="64">
        <v>3</v>
      </c>
      <c r="F17" s="63">
        <v>1</v>
      </c>
      <c r="G17" s="64">
        <v>0</v>
      </c>
      <c r="H17" s="63">
        <v>0</v>
      </c>
      <c r="I17" s="64">
        <v>0</v>
      </c>
      <c r="J17" s="63">
        <v>0</v>
      </c>
      <c r="K17" s="64">
        <v>0</v>
      </c>
      <c r="L17" s="63">
        <v>0</v>
      </c>
      <c r="M17" s="64">
        <v>0</v>
      </c>
      <c r="N17" s="85">
        <v>0</v>
      </c>
      <c r="O17" s="85">
        <v>0</v>
      </c>
      <c r="P17" s="63">
        <f aca="true" t="shared" si="1" ref="P17:Q21">L17+J17+H17+F17+D17+B17</f>
        <v>5</v>
      </c>
      <c r="Q17" s="64">
        <f t="shared" si="1"/>
        <v>8</v>
      </c>
      <c r="R17" s="65">
        <f>Q17+P17</f>
        <v>13</v>
      </c>
    </row>
    <row r="18" spans="1:18" s="16" customFormat="1" ht="12.75" customHeight="1">
      <c r="A18" s="15" t="s">
        <v>47</v>
      </c>
      <c r="B18" s="63">
        <v>3</v>
      </c>
      <c r="C18" s="64">
        <v>6</v>
      </c>
      <c r="D18" s="63">
        <v>1</v>
      </c>
      <c r="E18" s="64">
        <v>4</v>
      </c>
      <c r="F18" s="63">
        <v>1</v>
      </c>
      <c r="G18" s="64">
        <v>0</v>
      </c>
      <c r="H18" s="63">
        <v>0</v>
      </c>
      <c r="I18" s="64">
        <v>0</v>
      </c>
      <c r="J18" s="63">
        <v>0</v>
      </c>
      <c r="K18" s="64">
        <v>0</v>
      </c>
      <c r="L18" s="63">
        <v>0</v>
      </c>
      <c r="M18" s="64">
        <v>0</v>
      </c>
      <c r="N18" s="85">
        <v>0</v>
      </c>
      <c r="O18" s="85">
        <v>0</v>
      </c>
      <c r="P18" s="63">
        <f t="shared" si="1"/>
        <v>5</v>
      </c>
      <c r="Q18" s="64">
        <f t="shared" si="1"/>
        <v>10</v>
      </c>
      <c r="R18" s="65">
        <f>Q18+P18</f>
        <v>15</v>
      </c>
    </row>
    <row r="19" spans="1:18" s="16" customFormat="1" ht="12.75" customHeight="1">
      <c r="A19" s="15" t="s">
        <v>52</v>
      </c>
      <c r="B19" s="63">
        <v>6</v>
      </c>
      <c r="C19" s="64">
        <v>3</v>
      </c>
      <c r="D19" s="63">
        <v>2</v>
      </c>
      <c r="E19" s="64">
        <v>1</v>
      </c>
      <c r="F19" s="63">
        <v>0</v>
      </c>
      <c r="G19" s="64">
        <v>0</v>
      </c>
      <c r="H19" s="63">
        <v>0</v>
      </c>
      <c r="I19" s="64">
        <v>0</v>
      </c>
      <c r="J19" s="63">
        <v>0</v>
      </c>
      <c r="K19" s="64">
        <v>0</v>
      </c>
      <c r="L19" s="63">
        <v>0</v>
      </c>
      <c r="M19" s="64">
        <v>0</v>
      </c>
      <c r="N19" s="85">
        <v>0</v>
      </c>
      <c r="O19" s="85">
        <v>0</v>
      </c>
      <c r="P19" s="63">
        <f t="shared" si="1"/>
        <v>8</v>
      </c>
      <c r="Q19" s="64">
        <f t="shared" si="1"/>
        <v>4</v>
      </c>
      <c r="R19" s="65">
        <f>Q19+P19</f>
        <v>12</v>
      </c>
    </row>
    <row r="20" spans="1:18" s="16" customFormat="1" ht="12.75" customHeight="1">
      <c r="A20" s="15" t="s">
        <v>59</v>
      </c>
      <c r="B20" s="63">
        <v>5</v>
      </c>
      <c r="C20" s="64">
        <v>8</v>
      </c>
      <c r="D20" s="63">
        <v>1</v>
      </c>
      <c r="E20" s="64">
        <v>1</v>
      </c>
      <c r="F20" s="63">
        <v>0</v>
      </c>
      <c r="G20" s="64">
        <v>0</v>
      </c>
      <c r="H20" s="63">
        <v>0</v>
      </c>
      <c r="I20" s="64">
        <v>0</v>
      </c>
      <c r="J20" s="63">
        <v>0</v>
      </c>
      <c r="K20" s="64">
        <v>0</v>
      </c>
      <c r="L20" s="63">
        <v>0</v>
      </c>
      <c r="M20" s="64">
        <v>1</v>
      </c>
      <c r="N20" s="85">
        <v>0</v>
      </c>
      <c r="O20" s="85">
        <v>0</v>
      </c>
      <c r="P20" s="63">
        <f t="shared" si="1"/>
        <v>6</v>
      </c>
      <c r="Q20" s="64">
        <f t="shared" si="1"/>
        <v>10</v>
      </c>
      <c r="R20" s="65">
        <f>Q20+P20</f>
        <v>16</v>
      </c>
    </row>
    <row r="21" spans="1:18" s="16" customFormat="1" ht="12.75" customHeight="1">
      <c r="A21" s="15" t="s">
        <v>76</v>
      </c>
      <c r="B21" s="63">
        <v>9</v>
      </c>
      <c r="C21" s="64">
        <v>8</v>
      </c>
      <c r="D21" s="63">
        <v>0</v>
      </c>
      <c r="E21" s="64">
        <v>7</v>
      </c>
      <c r="F21" s="63">
        <v>0</v>
      </c>
      <c r="G21" s="64">
        <v>0</v>
      </c>
      <c r="H21" s="63">
        <v>0</v>
      </c>
      <c r="I21" s="64">
        <v>0</v>
      </c>
      <c r="J21" s="63">
        <v>0</v>
      </c>
      <c r="K21" s="64">
        <v>0</v>
      </c>
      <c r="L21" s="63">
        <v>0</v>
      </c>
      <c r="M21" s="64">
        <v>1</v>
      </c>
      <c r="N21" s="85">
        <v>0</v>
      </c>
      <c r="O21" s="85">
        <v>0</v>
      </c>
      <c r="P21" s="63">
        <f t="shared" si="1"/>
        <v>9</v>
      </c>
      <c r="Q21" s="64">
        <f t="shared" si="1"/>
        <v>16</v>
      </c>
      <c r="R21" s="65">
        <f>Q21+P21</f>
        <v>25</v>
      </c>
    </row>
    <row r="22" spans="2:18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20"/>
      <c r="O22" s="20"/>
      <c r="P22" s="9"/>
      <c r="Q22" s="10"/>
      <c r="R22" s="11"/>
    </row>
    <row r="24" ht="12.75" customHeight="1">
      <c r="A24" s="116"/>
    </row>
    <row r="25" ht="12.75" customHeight="1">
      <c r="A25" s="36"/>
    </row>
    <row r="26" spans="1:15" ht="12.75" customHeight="1">
      <c r="A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53" spans="1:18" s="16" customFormat="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63" spans="1:18" s="16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85" spans="1:18" s="16" customFormat="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97" spans="1:18" s="16" customFormat="1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108" spans="1:18" s="16" customFormat="1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21" spans="1:18" s="16" customFormat="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53" spans="1:18" s="16" customFormat="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63" spans="1:18" s="16" customFormat="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</sheetData>
  <mergeCells count="2">
    <mergeCell ref="L14:M14"/>
    <mergeCell ref="L3:M3"/>
  </mergeCells>
  <printOptions horizontalCentered="1"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>&amp;L&amp;8Office of Institutional Research
&amp;D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705"/>
  <sheetViews>
    <sheetView workbookViewId="0" topLeftCell="A1">
      <selection activeCell="H28" sqref="H28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3" ht="12.75" customHeight="1">
      <c r="A3" s="6" t="s">
        <v>13</v>
      </c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4" ht="12.75" customHeight="1">
      <c r="B5" s="8"/>
      <c r="C5" s="8"/>
      <c r="D5" s="8"/>
    </row>
    <row r="6" spans="1:4" s="16" customFormat="1" ht="12.75" customHeight="1">
      <c r="A6" s="15" t="s">
        <v>45</v>
      </c>
      <c r="B6" s="14">
        <v>47</v>
      </c>
      <c r="C6" s="14">
        <f>ART!P16</f>
        <v>95</v>
      </c>
      <c r="D6" s="14">
        <v>100</v>
      </c>
    </row>
    <row r="7" spans="1:4" s="16" customFormat="1" ht="12.75" customHeight="1">
      <c r="A7" s="15" t="s">
        <v>47</v>
      </c>
      <c r="B7" s="14">
        <v>47</v>
      </c>
      <c r="C7" s="14">
        <f>ART!P17</f>
        <v>119</v>
      </c>
      <c r="D7" s="14">
        <v>116</v>
      </c>
    </row>
    <row r="8" spans="1:4" s="16" customFormat="1" ht="12.75" customHeight="1">
      <c r="A8" s="15" t="s">
        <v>52</v>
      </c>
      <c r="B8" s="14">
        <v>62</v>
      </c>
      <c r="C8" s="14">
        <f>ART!P18</f>
        <v>141</v>
      </c>
      <c r="D8" s="14">
        <v>143</v>
      </c>
    </row>
    <row r="9" spans="1:4" s="16" customFormat="1" ht="12.75" customHeight="1">
      <c r="A9" s="15" t="s">
        <v>59</v>
      </c>
      <c r="B9" s="14">
        <v>72</v>
      </c>
      <c r="C9" s="14">
        <f>ART!P19</f>
        <v>145</v>
      </c>
      <c r="D9" s="14">
        <v>144</v>
      </c>
    </row>
    <row r="10" spans="1:4" s="16" customFormat="1" ht="12.75" customHeight="1">
      <c r="A10" s="6" t="s">
        <v>76</v>
      </c>
      <c r="B10" s="14">
        <v>73</v>
      </c>
      <c r="C10" s="14">
        <f>ART!P20</f>
        <v>148</v>
      </c>
      <c r="D10" s="14">
        <v>145</v>
      </c>
    </row>
    <row r="11" spans="1:8" ht="12.75" customHeight="1">
      <c r="A11" s="37"/>
      <c r="B11" s="9"/>
      <c r="C11" s="9"/>
      <c r="D11" s="11"/>
      <c r="E11"/>
      <c r="F11"/>
      <c r="G11"/>
      <c r="H11"/>
    </row>
    <row r="13" spans="1:8" s="39" customFormat="1" ht="12.75" customHeight="1">
      <c r="A13" s="40" t="s">
        <v>17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18</v>
      </c>
      <c r="G13" s="50" t="s">
        <v>7</v>
      </c>
      <c r="H13" s="50" t="s">
        <v>8</v>
      </c>
    </row>
    <row r="14" spans="2:8" s="39" customFormat="1" ht="12.75" customHeight="1"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2" t="s">
        <v>18</v>
      </c>
      <c r="H14" s="52" t="s">
        <v>7</v>
      </c>
    </row>
    <row r="15" spans="2:9" ht="12.75" customHeight="1">
      <c r="B15" s="3"/>
      <c r="C15" s="3"/>
      <c r="D15" s="3"/>
      <c r="E15" s="3"/>
      <c r="F15" s="3"/>
      <c r="G15" s="3"/>
      <c r="H15" s="8"/>
      <c r="I15"/>
    </row>
    <row r="16" spans="1:9" ht="12.75" customHeight="1">
      <c r="A16" s="6" t="s">
        <v>45</v>
      </c>
      <c r="B16" s="77">
        <v>2706</v>
      </c>
      <c r="C16" s="77">
        <v>861</v>
      </c>
      <c r="D16" s="77">
        <f>C16+B16</f>
        <v>3567</v>
      </c>
      <c r="E16" s="77">
        <v>0</v>
      </c>
      <c r="F16" s="77">
        <v>0</v>
      </c>
      <c r="G16" s="77">
        <f>F16+E16</f>
        <v>0</v>
      </c>
      <c r="H16" s="78">
        <f>G16+D16</f>
        <v>3567</v>
      </c>
      <c r="I16"/>
    </row>
    <row r="17" spans="1:9" ht="12.75" customHeight="1">
      <c r="A17" s="6" t="s">
        <v>46</v>
      </c>
      <c r="B17" s="77">
        <v>2613</v>
      </c>
      <c r="C17" s="77">
        <v>972</v>
      </c>
      <c r="D17" s="77">
        <f>C17+B17</f>
        <v>3585</v>
      </c>
      <c r="E17" s="77">
        <v>0</v>
      </c>
      <c r="F17" s="77">
        <v>0</v>
      </c>
      <c r="G17" s="77">
        <f>F17+E17</f>
        <v>0</v>
      </c>
      <c r="H17" s="78">
        <f>G17+D17</f>
        <v>3585</v>
      </c>
      <c r="I17"/>
    </row>
    <row r="18" spans="1:9" ht="12.75" customHeight="1">
      <c r="A18" s="6" t="s">
        <v>52</v>
      </c>
      <c r="B18" s="77">
        <v>2997</v>
      </c>
      <c r="C18" s="77">
        <v>1149</v>
      </c>
      <c r="D18" s="77">
        <f>C18+B18</f>
        <v>4146</v>
      </c>
      <c r="E18" s="77">
        <v>0</v>
      </c>
      <c r="F18" s="77">
        <v>0</v>
      </c>
      <c r="G18" s="77">
        <f>F18+E18</f>
        <v>0</v>
      </c>
      <c r="H18" s="78">
        <f>G18+D18</f>
        <v>4146</v>
      </c>
      <c r="I18"/>
    </row>
    <row r="19" spans="1:9" ht="12.75" customHeight="1">
      <c r="A19" s="6" t="s">
        <v>59</v>
      </c>
      <c r="B19" s="77">
        <v>2697</v>
      </c>
      <c r="C19" s="77">
        <v>1125</v>
      </c>
      <c r="D19" s="77">
        <f>C19+B19</f>
        <v>3822</v>
      </c>
      <c r="E19" s="77">
        <v>0</v>
      </c>
      <c r="F19" s="77">
        <v>0</v>
      </c>
      <c r="G19" s="77">
        <f>F19+E19</f>
        <v>0</v>
      </c>
      <c r="H19" s="78">
        <f>G19+D19</f>
        <v>3822</v>
      </c>
      <c r="I19"/>
    </row>
    <row r="20" spans="1:9" ht="12.75" customHeight="1">
      <c r="A20" s="6" t="s">
        <v>76</v>
      </c>
      <c r="B20" s="77">
        <v>2688</v>
      </c>
      <c r="C20" s="77">
        <v>1221</v>
      </c>
      <c r="D20" s="77">
        <f>C20+B20</f>
        <v>3909</v>
      </c>
      <c r="E20" s="77">
        <v>0</v>
      </c>
      <c r="F20" s="77">
        <v>0</v>
      </c>
      <c r="G20" s="77">
        <f>F20+E20</f>
        <v>0</v>
      </c>
      <c r="H20" s="78">
        <f>G20+D20</f>
        <v>3909</v>
      </c>
      <c r="I20"/>
    </row>
    <row r="21" spans="1:9" ht="12.75" customHeight="1">
      <c r="A21" s="37"/>
      <c r="B21" s="9"/>
      <c r="C21" s="9"/>
      <c r="D21" s="9"/>
      <c r="E21" s="9"/>
      <c r="F21" s="9"/>
      <c r="G21" s="9"/>
      <c r="H21" s="11"/>
      <c r="I21"/>
    </row>
    <row r="23" spans="1:8" s="39" customFormat="1" ht="12.75" customHeight="1">
      <c r="A23" s="40" t="s">
        <v>23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24</v>
      </c>
      <c r="G23" s="49" t="s">
        <v>25</v>
      </c>
      <c r="H23" s="50" t="s">
        <v>8</v>
      </c>
    </row>
    <row r="24" spans="2:8" s="39" customFormat="1" ht="12.75" customHeight="1"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1" t="s">
        <v>18</v>
      </c>
      <c r="H24" s="52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44</v>
      </c>
      <c r="B26" s="24">
        <f>B16*1.78</f>
        <v>4816.68</v>
      </c>
      <c r="C26" s="24">
        <f>C16*2.4</f>
        <v>2066.4</v>
      </c>
      <c r="D26" s="24">
        <f>C26+B26</f>
        <v>6883.08</v>
      </c>
      <c r="E26" s="24">
        <v>0</v>
      </c>
      <c r="F26" s="24">
        <v>0</v>
      </c>
      <c r="G26" s="24">
        <f>F26+E26</f>
        <v>0</v>
      </c>
      <c r="H26" s="25">
        <f>G26+D26</f>
        <v>6883.08</v>
      </c>
    </row>
    <row r="27" spans="1:8" ht="12.75" customHeight="1">
      <c r="A27" s="6" t="s">
        <v>45</v>
      </c>
      <c r="B27" s="24">
        <f>B17*1.78</f>
        <v>4651.14</v>
      </c>
      <c r="C27" s="24">
        <f>C17*2.4</f>
        <v>2332.7999999999997</v>
      </c>
      <c r="D27" s="24">
        <f>C27+B27</f>
        <v>6983.9400000000005</v>
      </c>
      <c r="E27" s="24">
        <v>0</v>
      </c>
      <c r="F27" s="24">
        <v>0</v>
      </c>
      <c r="G27" s="24">
        <f>F27+E27</f>
        <v>0</v>
      </c>
      <c r="H27" s="25">
        <f>G27+D27</f>
        <v>6983.9400000000005</v>
      </c>
    </row>
    <row r="28" spans="1:8" ht="12.75" customHeight="1">
      <c r="A28" s="6" t="s">
        <v>46</v>
      </c>
      <c r="B28" s="24">
        <f>B18*1.78</f>
        <v>5334.66</v>
      </c>
      <c r="C28" s="24">
        <f>C18*2.4</f>
        <v>2757.6</v>
      </c>
      <c r="D28" s="24">
        <f>C28+B28</f>
        <v>8092.26</v>
      </c>
      <c r="E28" s="24">
        <v>0</v>
      </c>
      <c r="F28" s="24">
        <v>0</v>
      </c>
      <c r="G28" s="24">
        <f>F28+E28</f>
        <v>0</v>
      </c>
      <c r="H28" s="25">
        <f>G28+D28</f>
        <v>8092.26</v>
      </c>
    </row>
    <row r="29" spans="1:8" ht="12.75" customHeight="1">
      <c r="A29" s="6" t="s">
        <v>52</v>
      </c>
      <c r="B29" s="24">
        <f>B19*1.78</f>
        <v>4800.66</v>
      </c>
      <c r="C29" s="24">
        <f>C19*2.4</f>
        <v>2700</v>
      </c>
      <c r="D29" s="24">
        <f>C29+B29</f>
        <v>7500.66</v>
      </c>
      <c r="E29" s="24">
        <v>0</v>
      </c>
      <c r="F29" s="24">
        <v>0</v>
      </c>
      <c r="G29" s="24">
        <f>F29+E29</f>
        <v>0</v>
      </c>
      <c r="H29" s="25">
        <f>G29+D29</f>
        <v>7500.66</v>
      </c>
    </row>
    <row r="30" spans="1:8" ht="12.75" customHeight="1">
      <c r="A30" s="6" t="s">
        <v>76</v>
      </c>
      <c r="B30" s="24">
        <f>B20*1.78</f>
        <v>4784.64</v>
      </c>
      <c r="C30" s="24">
        <f>C20*2.4</f>
        <v>2930.4</v>
      </c>
      <c r="D30" s="24">
        <f>C30+B30</f>
        <v>7715.040000000001</v>
      </c>
      <c r="E30" s="24">
        <v>0</v>
      </c>
      <c r="F30" s="24">
        <v>0</v>
      </c>
      <c r="G30" s="24">
        <f>F30+E30</f>
        <v>0</v>
      </c>
      <c r="H30" s="25">
        <f>G30+D30</f>
        <v>7715.040000000001</v>
      </c>
    </row>
    <row r="31" spans="1:8" ht="12.75" customHeight="1">
      <c r="A31" s="37"/>
      <c r="B31" s="9"/>
      <c r="C31" s="9"/>
      <c r="D31" s="9"/>
      <c r="E31" s="9"/>
      <c r="F31" s="9"/>
      <c r="G31" s="9"/>
      <c r="H31" s="11"/>
    </row>
    <row r="33" ht="12.75" customHeight="1">
      <c r="A33" s="36" t="s">
        <v>57</v>
      </c>
    </row>
    <row r="34" ht="12.75" customHeight="1">
      <c r="A34" s="36" t="s">
        <v>49</v>
      </c>
    </row>
    <row r="41" spans="1:13" s="16" customFormat="1" ht="12.75" customHeight="1">
      <c r="A41" s="3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73" spans="1:13" s="16" customFormat="1" ht="12.75" customHeight="1">
      <c r="A73" s="3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86" spans="1:13" s="16" customFormat="1" ht="12.75" customHeight="1">
      <c r="A86" s="3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119" spans="1:13" s="16" customFormat="1" ht="12.75" customHeight="1">
      <c r="A119" s="3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45" spans="1:13" s="16" customFormat="1" ht="12.75" customHeight="1">
      <c r="A145" s="3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56" spans="1:13" s="16" customFormat="1" ht="12.75" customHeight="1">
      <c r="A156" s="3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65" spans="1:13" s="16" customFormat="1" ht="12.75" customHeight="1">
      <c r="A165" s="3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218" spans="1:13" s="16" customFormat="1" ht="12.75" customHeight="1">
      <c r="A218" s="3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29" spans="1:13" s="16" customFormat="1" ht="12.75" customHeight="1">
      <c r="A229" s="3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62" spans="1:13" s="16" customFormat="1" ht="12.75" customHeight="1">
      <c r="A262" s="3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365" spans="1:13" s="16" customFormat="1" ht="12.75" customHeight="1">
      <c r="A365" s="36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99" spans="1:13" s="16" customFormat="1" ht="12.75" customHeight="1">
      <c r="A399" s="36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10" spans="1:13" s="16" customFormat="1" ht="12.75" customHeight="1">
      <c r="A410" s="36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9" spans="1:13" s="16" customFormat="1" ht="12.75" customHeight="1">
      <c r="A419" s="36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53" spans="1:13" s="16" customFormat="1" ht="12.75" customHeight="1">
      <c r="A453" s="36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86" spans="1:13" s="16" customFormat="1" ht="12.75" customHeight="1">
      <c r="A486" s="36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520" spans="1:13" s="16" customFormat="1" ht="12.75" customHeight="1">
      <c r="A520" s="36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53" spans="1:13" s="16" customFormat="1" ht="12.75" customHeight="1">
      <c r="A553" s="36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608" spans="1:13" s="16" customFormat="1" ht="12.75" customHeight="1">
      <c r="A608" s="36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40" spans="1:13" s="16" customFormat="1" ht="12.75" customHeight="1">
      <c r="A640" s="36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51" spans="1:13" s="16" customFormat="1" ht="12.75" customHeight="1">
      <c r="A651" s="36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84" spans="1:13" s="16" customFormat="1" ht="12.75" customHeight="1">
      <c r="A684" s="36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96" spans="1:13" s="16" customFormat="1" ht="12.75" customHeight="1">
      <c r="A696" s="36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705" spans="1:13" s="16" customFormat="1" ht="12.75" customHeight="1">
      <c r="A705" s="36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M127"/>
  <sheetViews>
    <sheetView workbookViewId="0" topLeftCell="A1">
      <selection activeCell="D11" sqref="D11"/>
    </sheetView>
  </sheetViews>
  <sheetFormatPr defaultColWidth="9.140625" defaultRowHeight="12.75" customHeight="1"/>
  <cols>
    <col min="1" max="1" width="22.7109375" style="39" customWidth="1"/>
    <col min="2" max="8" width="13.7109375" style="2" customWidth="1"/>
    <col min="9" max="16384" width="9.140625" style="2" customWidth="1"/>
  </cols>
  <sheetData>
    <row r="1" spans="1:8" ht="12.75" customHeight="1">
      <c r="A1" s="38" t="s">
        <v>38</v>
      </c>
      <c r="B1" s="16"/>
      <c r="C1" s="16"/>
      <c r="D1" s="16"/>
      <c r="E1" s="16"/>
      <c r="F1"/>
      <c r="G1"/>
      <c r="H1"/>
    </row>
    <row r="2" spans="1:8" ht="12.75" customHeight="1">
      <c r="A2" s="38"/>
      <c r="B2" s="16"/>
      <c r="C2" s="16"/>
      <c r="D2" s="16"/>
      <c r="E2" s="16"/>
      <c r="F2"/>
      <c r="G2"/>
      <c r="H2"/>
    </row>
    <row r="3" spans="1:8" ht="12.75" customHeight="1">
      <c r="A3" s="40" t="s">
        <v>18</v>
      </c>
      <c r="F3"/>
      <c r="G3"/>
      <c r="H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41" t="s">
        <v>45</v>
      </c>
      <c r="B6" s="14">
        <v>7</v>
      </c>
      <c r="C6" s="14">
        <f>PA!R17</f>
        <v>13</v>
      </c>
      <c r="D6" s="14">
        <v>11</v>
      </c>
      <c r="E6" s="26"/>
      <c r="F6" s="26"/>
      <c r="G6" s="26"/>
    </row>
    <row r="7" spans="1:7" s="16" customFormat="1" ht="12.75" customHeight="1">
      <c r="A7" s="41" t="s">
        <v>47</v>
      </c>
      <c r="B7" s="14">
        <v>10</v>
      </c>
      <c r="C7" s="14">
        <f>PA!R18</f>
        <v>15</v>
      </c>
      <c r="D7" s="14">
        <v>13</v>
      </c>
      <c r="E7" s="26"/>
      <c r="F7" s="26"/>
      <c r="G7" s="26"/>
    </row>
    <row r="8" spans="1:7" s="16" customFormat="1" ht="12.75" customHeight="1">
      <c r="A8" s="41" t="s">
        <v>52</v>
      </c>
      <c r="B8" s="14">
        <v>8</v>
      </c>
      <c r="C8" s="14">
        <f>PA!R19</f>
        <v>12</v>
      </c>
      <c r="D8" s="14">
        <v>15</v>
      </c>
      <c r="E8" s="26"/>
      <c r="F8" s="26"/>
      <c r="G8" s="26"/>
    </row>
    <row r="9" spans="1:7" s="16" customFormat="1" ht="12.75" customHeight="1">
      <c r="A9" s="41" t="s">
        <v>59</v>
      </c>
      <c r="B9" s="14">
        <v>10</v>
      </c>
      <c r="C9" s="14">
        <f>PA!R20</f>
        <v>16</v>
      </c>
      <c r="D9" s="14">
        <v>21</v>
      </c>
      <c r="E9" s="26"/>
      <c r="F9" s="26"/>
      <c r="G9" s="26"/>
    </row>
    <row r="10" spans="1:7" s="16" customFormat="1" ht="12.75" customHeight="1">
      <c r="A10" s="41" t="s">
        <v>76</v>
      </c>
      <c r="B10" s="14">
        <v>12</v>
      </c>
      <c r="C10" s="14">
        <f>PA!R21</f>
        <v>25</v>
      </c>
      <c r="D10" s="14">
        <v>22</v>
      </c>
      <c r="E10" s="26"/>
      <c r="F10" s="26"/>
      <c r="G10" s="26"/>
    </row>
    <row r="11" spans="1:7" ht="12.75" customHeight="1">
      <c r="A11" s="40"/>
      <c r="B11" s="7"/>
      <c r="C11" s="7"/>
      <c r="D11" s="7"/>
      <c r="E11"/>
      <c r="F11"/>
      <c r="G11"/>
    </row>
    <row r="12" spans="1:7" ht="12.75" customHeight="1">
      <c r="A12" s="40"/>
      <c r="B12" s="23"/>
      <c r="C12" s="23"/>
      <c r="D12" s="23"/>
      <c r="E12"/>
      <c r="F12"/>
      <c r="G12"/>
    </row>
    <row r="30" spans="1:13" s="16" customFormat="1" ht="12.75" customHeight="1">
      <c r="A30" s="3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62" spans="1:13" s="16" customFormat="1" ht="12.75" customHeight="1">
      <c r="A62" s="3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73" spans="1:13" s="16" customFormat="1" ht="12.75" customHeight="1">
      <c r="A73" s="3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6" spans="1:13" s="16" customFormat="1" ht="12.75" customHeight="1">
      <c r="A106" s="3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18" spans="1:13" s="16" customFormat="1" ht="12.75" customHeight="1">
      <c r="A118" s="3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27" spans="1:13" s="16" customFormat="1" ht="12.75" customHeight="1">
      <c r="A127" s="3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</sheetData>
  <printOptions/>
  <pageMargins left="1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P98"/>
  <sheetViews>
    <sheetView workbookViewId="0" topLeftCell="A1">
      <selection activeCell="A5" sqref="A5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110" t="s">
        <v>74</v>
      </c>
    </row>
    <row r="3" spans="1:16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46" t="s">
        <v>6</v>
      </c>
      <c r="M3" s="47"/>
      <c r="N3" s="46" t="s">
        <v>7</v>
      </c>
      <c r="O3" s="47"/>
      <c r="P3" s="42" t="s">
        <v>8</v>
      </c>
    </row>
    <row r="4" spans="1:16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5" t="s">
        <v>7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8"/>
    </row>
    <row r="6" spans="1:16" ht="12.75" customHeight="1">
      <c r="A6" s="6" t="s">
        <v>45</v>
      </c>
      <c r="B6" s="63">
        <v>0</v>
      </c>
      <c r="C6" s="64">
        <v>0</v>
      </c>
      <c r="D6" s="63">
        <v>0</v>
      </c>
      <c r="E6" s="64">
        <v>0</v>
      </c>
      <c r="F6" s="63">
        <v>0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63">
        <f aca="true" t="shared" si="0" ref="N6:O10">L6+J6+H6+F6+D6+B6</f>
        <v>0</v>
      </c>
      <c r="O6" s="64">
        <f t="shared" si="0"/>
        <v>0</v>
      </c>
      <c r="P6" s="65">
        <f>O6+N6</f>
        <v>0</v>
      </c>
    </row>
    <row r="7" spans="1:16" ht="12.75" customHeight="1">
      <c r="A7" s="95" t="s">
        <v>47</v>
      </c>
      <c r="B7" s="63">
        <v>0</v>
      </c>
      <c r="C7" s="64">
        <v>0</v>
      </c>
      <c r="D7" s="63">
        <v>0</v>
      </c>
      <c r="E7" s="64">
        <v>0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0</v>
      </c>
      <c r="M7" s="64">
        <v>0</v>
      </c>
      <c r="N7" s="63">
        <f t="shared" si="0"/>
        <v>0</v>
      </c>
      <c r="O7" s="64">
        <f t="shared" si="0"/>
        <v>0</v>
      </c>
      <c r="P7" s="65">
        <f>O7+N7</f>
        <v>0</v>
      </c>
    </row>
    <row r="8" spans="1:16" ht="13.5" customHeight="1">
      <c r="A8" s="15" t="s">
        <v>52</v>
      </c>
      <c r="B8" s="63">
        <v>0</v>
      </c>
      <c r="C8" s="64">
        <v>1</v>
      </c>
      <c r="D8" s="63">
        <v>0</v>
      </c>
      <c r="E8" s="64">
        <v>0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0</v>
      </c>
      <c r="N8" s="63">
        <f t="shared" si="0"/>
        <v>0</v>
      </c>
      <c r="O8" s="64">
        <f t="shared" si="0"/>
        <v>1</v>
      </c>
      <c r="P8" s="65">
        <f>O8+N8</f>
        <v>1</v>
      </c>
    </row>
    <row r="9" spans="1:16" ht="13.5" customHeight="1">
      <c r="A9" s="15" t="s">
        <v>59</v>
      </c>
      <c r="B9" s="63">
        <v>0</v>
      </c>
      <c r="C9" s="64">
        <v>0</v>
      </c>
      <c r="D9" s="63">
        <v>0</v>
      </c>
      <c r="E9" s="64">
        <v>0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0</v>
      </c>
      <c r="N9" s="63">
        <f t="shared" si="0"/>
        <v>0</v>
      </c>
      <c r="O9" s="64">
        <f t="shared" si="0"/>
        <v>0</v>
      </c>
      <c r="P9" s="65">
        <f>O9+N9</f>
        <v>0</v>
      </c>
    </row>
    <row r="10" spans="1:16" ht="13.5" customHeight="1">
      <c r="A10" s="15" t="s">
        <v>76</v>
      </c>
      <c r="B10" s="63">
        <v>0</v>
      </c>
      <c r="C10" s="64">
        <v>0</v>
      </c>
      <c r="D10" s="63">
        <v>0</v>
      </c>
      <c r="E10" s="64">
        <v>0</v>
      </c>
      <c r="F10" s="63">
        <v>0</v>
      </c>
      <c r="G10" s="64">
        <v>0</v>
      </c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0</v>
      </c>
      <c r="N10" s="63">
        <f t="shared" si="0"/>
        <v>0</v>
      </c>
      <c r="O10" s="64">
        <f t="shared" si="0"/>
        <v>0</v>
      </c>
      <c r="P10" s="65">
        <f>O10+N10</f>
        <v>0</v>
      </c>
    </row>
    <row r="11" spans="2:16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11"/>
    </row>
    <row r="13" ht="12.75" customHeight="1">
      <c r="A13" s="6" t="s">
        <v>13</v>
      </c>
    </row>
    <row r="14" spans="1:16" ht="12.75" customHeight="1">
      <c r="A14" s="6" t="s">
        <v>11</v>
      </c>
      <c r="B14" s="46" t="s">
        <v>1</v>
      </c>
      <c r="C14" s="47"/>
      <c r="D14" s="46" t="s">
        <v>2</v>
      </c>
      <c r="E14" s="47"/>
      <c r="F14" s="46" t="s">
        <v>3</v>
      </c>
      <c r="G14" s="47"/>
      <c r="H14" s="46" t="s">
        <v>4</v>
      </c>
      <c r="I14" s="47"/>
      <c r="J14" s="46" t="s">
        <v>5</v>
      </c>
      <c r="K14" s="47"/>
      <c r="L14" s="46" t="s">
        <v>6</v>
      </c>
      <c r="M14" s="47"/>
      <c r="N14" s="46" t="s">
        <v>7</v>
      </c>
      <c r="O14" s="47"/>
      <c r="P14" s="42" t="s">
        <v>8</v>
      </c>
    </row>
    <row r="15" spans="1:16" ht="12.75" customHeight="1">
      <c r="A15" s="6" t="s">
        <v>12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5" t="s">
        <v>7</v>
      </c>
    </row>
    <row r="16" spans="1:16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4"/>
    </row>
    <row r="17" spans="1:16" s="16" customFormat="1" ht="12.75" customHeight="1">
      <c r="A17" s="15" t="s">
        <v>45</v>
      </c>
      <c r="B17" s="63">
        <v>0</v>
      </c>
      <c r="C17" s="64">
        <v>0</v>
      </c>
      <c r="D17" s="63">
        <v>0</v>
      </c>
      <c r="E17" s="64">
        <v>0</v>
      </c>
      <c r="F17" s="63">
        <v>0</v>
      </c>
      <c r="G17" s="64">
        <v>0</v>
      </c>
      <c r="H17" s="63">
        <v>0</v>
      </c>
      <c r="I17" s="64">
        <v>0</v>
      </c>
      <c r="J17" s="63">
        <v>0</v>
      </c>
      <c r="K17" s="64">
        <v>0</v>
      </c>
      <c r="L17" s="63">
        <v>0</v>
      </c>
      <c r="M17" s="64">
        <v>0</v>
      </c>
      <c r="N17" s="63">
        <f aca="true" t="shared" si="1" ref="N17:O21">L17+J17+H17+F17+D17+B17</f>
        <v>0</v>
      </c>
      <c r="O17" s="64">
        <f t="shared" si="1"/>
        <v>0</v>
      </c>
      <c r="P17" s="65">
        <f>O17+N17</f>
        <v>0</v>
      </c>
    </row>
    <row r="18" spans="1:16" s="16" customFormat="1" ht="12.75" customHeight="1">
      <c r="A18" s="15" t="s">
        <v>47</v>
      </c>
      <c r="B18" s="63">
        <v>0</v>
      </c>
      <c r="C18" s="64">
        <v>1</v>
      </c>
      <c r="D18" s="63">
        <v>0</v>
      </c>
      <c r="E18" s="64">
        <v>0</v>
      </c>
      <c r="F18" s="63">
        <v>0</v>
      </c>
      <c r="G18" s="64">
        <v>0</v>
      </c>
      <c r="H18" s="63">
        <v>0</v>
      </c>
      <c r="I18" s="64">
        <v>0</v>
      </c>
      <c r="J18" s="63">
        <v>0</v>
      </c>
      <c r="K18" s="64">
        <v>0</v>
      </c>
      <c r="L18" s="63">
        <v>0</v>
      </c>
      <c r="M18" s="64">
        <v>0</v>
      </c>
      <c r="N18" s="63">
        <f t="shared" si="1"/>
        <v>0</v>
      </c>
      <c r="O18" s="64">
        <f t="shared" si="1"/>
        <v>1</v>
      </c>
      <c r="P18" s="65">
        <f>O18+N18</f>
        <v>1</v>
      </c>
    </row>
    <row r="19" spans="1:16" s="16" customFormat="1" ht="12.75" customHeight="1">
      <c r="A19" s="15" t="s">
        <v>52</v>
      </c>
      <c r="B19" s="63">
        <v>2</v>
      </c>
      <c r="C19" s="64">
        <v>2</v>
      </c>
      <c r="D19" s="63">
        <v>0</v>
      </c>
      <c r="E19" s="64">
        <v>0</v>
      </c>
      <c r="F19" s="63">
        <v>0</v>
      </c>
      <c r="G19" s="64">
        <v>0</v>
      </c>
      <c r="H19" s="63">
        <v>0</v>
      </c>
      <c r="I19" s="64">
        <v>0</v>
      </c>
      <c r="J19" s="63">
        <v>0</v>
      </c>
      <c r="K19" s="64">
        <v>0</v>
      </c>
      <c r="L19" s="63">
        <v>0</v>
      </c>
      <c r="M19" s="64">
        <v>0</v>
      </c>
      <c r="N19" s="63">
        <f t="shared" si="1"/>
        <v>2</v>
      </c>
      <c r="O19" s="64">
        <f t="shared" si="1"/>
        <v>2</v>
      </c>
      <c r="P19" s="65">
        <f>O19+N19</f>
        <v>4</v>
      </c>
    </row>
    <row r="20" spans="1:16" s="16" customFormat="1" ht="12.75" customHeight="1">
      <c r="A20" s="15" t="s">
        <v>59</v>
      </c>
      <c r="B20" s="63">
        <v>2</v>
      </c>
      <c r="C20" s="64">
        <v>1</v>
      </c>
      <c r="D20" s="63">
        <v>0</v>
      </c>
      <c r="E20" s="64">
        <v>0</v>
      </c>
      <c r="F20" s="63">
        <v>0</v>
      </c>
      <c r="G20" s="64">
        <v>0</v>
      </c>
      <c r="H20" s="63">
        <v>0</v>
      </c>
      <c r="I20" s="64">
        <v>0</v>
      </c>
      <c r="J20" s="63">
        <v>0</v>
      </c>
      <c r="K20" s="64">
        <v>0</v>
      </c>
      <c r="L20" s="63">
        <v>0</v>
      </c>
      <c r="M20" s="64">
        <v>0</v>
      </c>
      <c r="N20" s="63">
        <f t="shared" si="1"/>
        <v>2</v>
      </c>
      <c r="O20" s="64">
        <f t="shared" si="1"/>
        <v>1</v>
      </c>
      <c r="P20" s="65">
        <f>O20+N20</f>
        <v>3</v>
      </c>
    </row>
    <row r="21" spans="1:16" s="16" customFormat="1" ht="12.75" customHeight="1">
      <c r="A21" s="15" t="s">
        <v>76</v>
      </c>
      <c r="B21" s="63">
        <v>0</v>
      </c>
      <c r="C21" s="64">
        <v>1</v>
      </c>
      <c r="D21" s="63">
        <v>0</v>
      </c>
      <c r="E21" s="64">
        <v>0</v>
      </c>
      <c r="F21" s="63">
        <v>0</v>
      </c>
      <c r="G21" s="64">
        <v>0</v>
      </c>
      <c r="H21" s="63">
        <v>0</v>
      </c>
      <c r="I21" s="64">
        <v>0</v>
      </c>
      <c r="J21" s="63">
        <v>0</v>
      </c>
      <c r="K21" s="64">
        <v>0</v>
      </c>
      <c r="L21" s="63">
        <v>0</v>
      </c>
      <c r="M21" s="64">
        <v>0</v>
      </c>
      <c r="N21" s="63">
        <f t="shared" si="1"/>
        <v>0</v>
      </c>
      <c r="O21" s="64">
        <f t="shared" si="1"/>
        <v>1</v>
      </c>
      <c r="P21" s="65">
        <f>O21+N21</f>
        <v>1</v>
      </c>
    </row>
    <row r="22" spans="2:16" ht="12.75" customHeight="1"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11"/>
    </row>
    <row r="25" ht="12.75" customHeight="1">
      <c r="A25" s="39" t="s">
        <v>69</v>
      </c>
    </row>
    <row r="26" spans="1:13" ht="12.75" customHeight="1">
      <c r="A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ht="12.75" customHeight="1">
      <c r="A27" s="36"/>
    </row>
    <row r="32" spans="1:16" s="16" customFormat="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43" spans="1:16" s="16" customFormat="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56" spans="1:16" s="16" customFormat="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88" spans="1:16" s="16" customFormat="1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98" spans="1:16" s="16" customFormat="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03/15/2005 (mwc)
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M381"/>
  <sheetViews>
    <sheetView workbookViewId="0" topLeftCell="A1">
      <selection activeCell="D11" sqref="D11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spans="1:8" ht="12.75" customHeight="1">
      <c r="A1" s="110" t="s">
        <v>74</v>
      </c>
      <c r="B1" s="16"/>
      <c r="C1" s="16"/>
      <c r="D1" s="16"/>
      <c r="E1" s="16"/>
      <c r="F1"/>
      <c r="G1"/>
      <c r="H1"/>
    </row>
    <row r="2" spans="1:8" ht="12.75" customHeight="1">
      <c r="A2" s="1"/>
      <c r="B2" s="16"/>
      <c r="C2" s="16"/>
      <c r="D2" s="16"/>
      <c r="E2" s="16"/>
      <c r="F2"/>
      <c r="G2"/>
      <c r="H2"/>
    </row>
    <row r="3" spans="1:8" ht="12.75" customHeight="1">
      <c r="A3" s="6" t="s">
        <v>13</v>
      </c>
      <c r="E3" s="16"/>
      <c r="F3"/>
      <c r="G3"/>
      <c r="H3"/>
    </row>
    <row r="4" spans="1:8" ht="12.75" customHeight="1">
      <c r="A4" s="40" t="s">
        <v>11</v>
      </c>
      <c r="B4" s="48" t="s">
        <v>16</v>
      </c>
      <c r="C4" s="48" t="s">
        <v>14</v>
      </c>
      <c r="D4" s="48" t="s">
        <v>15</v>
      </c>
      <c r="E4" s="16"/>
      <c r="F4"/>
      <c r="G4"/>
      <c r="H4"/>
    </row>
    <row r="5" spans="2:8" ht="12.75" customHeight="1">
      <c r="B5" s="8"/>
      <c r="C5" s="8"/>
      <c r="D5" s="8"/>
      <c r="E5" s="16"/>
      <c r="F5"/>
      <c r="G5"/>
      <c r="H5"/>
    </row>
    <row r="6" spans="1:8" ht="12.75" customHeight="1">
      <c r="A6" s="15" t="s">
        <v>45</v>
      </c>
      <c r="B6" s="14">
        <v>0</v>
      </c>
      <c r="C6" s="14">
        <f>'RN SLS'!P17</f>
        <v>0</v>
      </c>
      <c r="D6" s="14">
        <v>0</v>
      </c>
      <c r="E6" s="16"/>
      <c r="F6"/>
      <c r="G6"/>
      <c r="H6"/>
    </row>
    <row r="7" spans="1:8" ht="12.75" customHeight="1">
      <c r="A7" s="15" t="s">
        <v>47</v>
      </c>
      <c r="B7" s="14">
        <v>1</v>
      </c>
      <c r="C7" s="14">
        <f>'RN SLS'!P18</f>
        <v>1</v>
      </c>
      <c r="D7" s="14">
        <v>5</v>
      </c>
      <c r="E7" s="16"/>
      <c r="F7"/>
      <c r="G7"/>
      <c r="H7"/>
    </row>
    <row r="8" spans="1:8" ht="12.75" customHeight="1">
      <c r="A8" s="6" t="s">
        <v>52</v>
      </c>
      <c r="B8" s="14">
        <v>1</v>
      </c>
      <c r="C8" s="14">
        <f>'RN SLS'!P19</f>
        <v>4</v>
      </c>
      <c r="D8" s="14">
        <v>2</v>
      </c>
      <c r="E8" s="16"/>
      <c r="F8"/>
      <c r="G8"/>
      <c r="H8"/>
    </row>
    <row r="9" spans="1:8" ht="12.75" customHeight="1">
      <c r="A9" s="6" t="s">
        <v>59</v>
      </c>
      <c r="B9" s="14">
        <v>0</v>
      </c>
      <c r="C9" s="14">
        <f>'RN SLS'!P20</f>
        <v>3</v>
      </c>
      <c r="D9" s="14">
        <v>5</v>
      </c>
      <c r="E9" s="16"/>
      <c r="F9"/>
      <c r="G9"/>
      <c r="H9"/>
    </row>
    <row r="10" spans="1:8" ht="12.75" customHeight="1">
      <c r="A10" s="6" t="s">
        <v>76</v>
      </c>
      <c r="B10" s="14">
        <v>2</v>
      </c>
      <c r="C10" s="14">
        <f>'RN SLS'!P21</f>
        <v>1</v>
      </c>
      <c r="D10" s="14">
        <v>1</v>
      </c>
      <c r="E10" s="16"/>
      <c r="F10"/>
      <c r="G10"/>
      <c r="H10"/>
    </row>
    <row r="11" spans="1:8" ht="12.75" customHeight="1">
      <c r="A11" s="37"/>
      <c r="B11" s="11"/>
      <c r="C11" s="11"/>
      <c r="D11" s="11"/>
      <c r="E11" s="16"/>
      <c r="F11"/>
      <c r="G11"/>
      <c r="H11"/>
    </row>
    <row r="12" spans="1:8" ht="12.75" customHeight="1">
      <c r="A12" s="1"/>
      <c r="B12" s="16"/>
      <c r="C12" s="16"/>
      <c r="D12" s="16"/>
      <c r="E12" s="16"/>
      <c r="F12"/>
      <c r="G12"/>
      <c r="H12"/>
    </row>
    <row r="13" spans="1:8" s="39" customFormat="1" ht="12.75" customHeight="1">
      <c r="A13" s="40" t="s">
        <v>17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18</v>
      </c>
      <c r="G13" s="50" t="s">
        <v>7</v>
      </c>
      <c r="H13" s="50" t="s">
        <v>8</v>
      </c>
    </row>
    <row r="14" spans="1:8" s="39" customFormat="1" ht="12.75" customHeight="1">
      <c r="A14" s="40"/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2" t="s">
        <v>18</v>
      </c>
      <c r="H14" s="52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45</v>
      </c>
      <c r="B16" s="77">
        <v>108</v>
      </c>
      <c r="C16" s="77">
        <v>33</v>
      </c>
      <c r="D16" s="77">
        <f>C16+B16</f>
        <v>141</v>
      </c>
      <c r="E16" s="77">
        <v>0</v>
      </c>
      <c r="F16" s="77">
        <v>0</v>
      </c>
      <c r="G16" s="77">
        <f>F16+E16</f>
        <v>0</v>
      </c>
      <c r="H16" s="78">
        <f>G16+D16</f>
        <v>141</v>
      </c>
    </row>
    <row r="17" spans="1:8" ht="12.75" customHeight="1">
      <c r="A17" s="6" t="s">
        <v>51</v>
      </c>
      <c r="B17" s="77">
        <v>9</v>
      </c>
      <c r="C17" s="77">
        <v>0</v>
      </c>
      <c r="D17" s="77">
        <f>C17+B17</f>
        <v>9</v>
      </c>
      <c r="E17" s="77">
        <v>0</v>
      </c>
      <c r="F17" s="77">
        <v>0</v>
      </c>
      <c r="G17" s="77">
        <f>F17+E17</f>
        <v>0</v>
      </c>
      <c r="H17" s="78">
        <f>G17+D17</f>
        <v>9</v>
      </c>
    </row>
    <row r="18" spans="1:8" ht="12.75" customHeight="1">
      <c r="A18" s="6" t="s">
        <v>52</v>
      </c>
      <c r="B18" s="77">
        <v>0</v>
      </c>
      <c r="C18" s="77">
        <v>0</v>
      </c>
      <c r="D18" s="77">
        <f>C18+B18</f>
        <v>0</v>
      </c>
      <c r="E18" s="77">
        <v>0</v>
      </c>
      <c r="F18" s="77">
        <v>0</v>
      </c>
      <c r="G18" s="77">
        <f>F18+E18</f>
        <v>0</v>
      </c>
      <c r="H18" s="78">
        <f>G18+D18</f>
        <v>0</v>
      </c>
    </row>
    <row r="19" spans="1:8" ht="12.75" customHeight="1">
      <c r="A19" s="6" t="s">
        <v>59</v>
      </c>
      <c r="B19" s="77">
        <v>0</v>
      </c>
      <c r="C19" s="77">
        <v>0</v>
      </c>
      <c r="D19" s="77">
        <f>C19+B19</f>
        <v>0</v>
      </c>
      <c r="E19" s="77">
        <v>0</v>
      </c>
      <c r="F19" s="77">
        <v>0</v>
      </c>
      <c r="G19" s="77">
        <f>F19+E19</f>
        <v>0</v>
      </c>
      <c r="H19" s="78">
        <f>G19+D19</f>
        <v>0</v>
      </c>
    </row>
    <row r="20" spans="1:8" ht="12.75" customHeight="1">
      <c r="A20" s="6" t="s">
        <v>76</v>
      </c>
      <c r="B20" s="77">
        <v>0</v>
      </c>
      <c r="C20" s="77">
        <v>0</v>
      </c>
      <c r="D20" s="77">
        <f>C20+B20</f>
        <v>0</v>
      </c>
      <c r="E20" s="77">
        <v>0</v>
      </c>
      <c r="F20" s="77">
        <v>0</v>
      </c>
      <c r="G20" s="77">
        <f>F20+E20</f>
        <v>0</v>
      </c>
      <c r="H20" s="78">
        <f>G20+D20</f>
        <v>0</v>
      </c>
    </row>
    <row r="21" spans="1:8" ht="12.75" customHeight="1">
      <c r="A21" s="37"/>
      <c r="B21" s="9"/>
      <c r="C21" s="9"/>
      <c r="D21" s="9"/>
      <c r="E21" s="9"/>
      <c r="F21" s="9"/>
      <c r="G21" s="9"/>
      <c r="H21" s="11"/>
    </row>
    <row r="22" spans="1:5" ht="12.75" customHeight="1">
      <c r="A22" s="37"/>
      <c r="B22"/>
      <c r="C22"/>
      <c r="D22"/>
      <c r="E22"/>
    </row>
    <row r="23" spans="1:8" s="39" customFormat="1" ht="12.75" customHeight="1">
      <c r="A23" s="40" t="s">
        <v>23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24</v>
      </c>
      <c r="G23" s="49" t="s">
        <v>25</v>
      </c>
      <c r="H23" s="50" t="s">
        <v>8</v>
      </c>
    </row>
    <row r="24" spans="2:8" s="39" customFormat="1" ht="12.75" customHeight="1"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1" t="s">
        <v>18</v>
      </c>
      <c r="H24" s="52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45</v>
      </c>
      <c r="B26" s="24">
        <v>91.8</v>
      </c>
      <c r="C26" s="24">
        <v>37.95</v>
      </c>
      <c r="D26" s="24">
        <f>C26+B26</f>
        <v>129.75</v>
      </c>
      <c r="E26" s="24">
        <v>0</v>
      </c>
      <c r="F26" s="24">
        <v>0</v>
      </c>
      <c r="G26" s="24">
        <f>F26+E26</f>
        <v>0</v>
      </c>
      <c r="H26" s="25">
        <f>G26+D26</f>
        <v>129.75</v>
      </c>
    </row>
    <row r="27" spans="1:8" ht="12.75" customHeight="1">
      <c r="A27" s="6" t="s">
        <v>51</v>
      </c>
      <c r="B27" s="24">
        <v>7.65</v>
      </c>
      <c r="C27" s="24">
        <v>0</v>
      </c>
      <c r="D27" s="24">
        <f>C27+B27</f>
        <v>7.65</v>
      </c>
      <c r="E27" s="24">
        <v>0</v>
      </c>
      <c r="F27" s="24">
        <v>0</v>
      </c>
      <c r="G27" s="24">
        <f>F27+E27</f>
        <v>0</v>
      </c>
      <c r="H27" s="25">
        <f>G27+D27</f>
        <v>7.65</v>
      </c>
    </row>
    <row r="28" spans="1:8" ht="12.75" customHeight="1">
      <c r="A28" s="6" t="s">
        <v>52</v>
      </c>
      <c r="B28" s="24">
        <v>0</v>
      </c>
      <c r="C28" s="24">
        <v>0</v>
      </c>
      <c r="D28" s="24">
        <f>C28+B28</f>
        <v>0</v>
      </c>
      <c r="E28" s="24">
        <v>0</v>
      </c>
      <c r="F28" s="24">
        <v>0</v>
      </c>
      <c r="G28" s="24">
        <f>F28+E28</f>
        <v>0</v>
      </c>
      <c r="H28" s="25">
        <f>G28+D28</f>
        <v>0</v>
      </c>
    </row>
    <row r="29" spans="1:8" ht="12.75" customHeight="1">
      <c r="A29" s="6" t="s">
        <v>59</v>
      </c>
      <c r="B29" s="24">
        <v>0</v>
      </c>
      <c r="C29" s="24">
        <v>0</v>
      </c>
      <c r="D29" s="24">
        <f>C29+B29</f>
        <v>0</v>
      </c>
      <c r="E29" s="24">
        <v>0</v>
      </c>
      <c r="F29" s="24">
        <v>0</v>
      </c>
      <c r="G29" s="24">
        <f>F29+E29</f>
        <v>0</v>
      </c>
      <c r="H29" s="25">
        <f>G29+D29</f>
        <v>0</v>
      </c>
    </row>
    <row r="30" spans="1:8" ht="12.75" customHeight="1">
      <c r="A30" s="6" t="s">
        <v>76</v>
      </c>
      <c r="B30" s="24">
        <v>0</v>
      </c>
      <c r="C30" s="24">
        <v>0</v>
      </c>
      <c r="D30" s="24">
        <f>C30+B30</f>
        <v>0</v>
      </c>
      <c r="E30" s="24">
        <v>0</v>
      </c>
      <c r="F30" s="24">
        <v>0</v>
      </c>
      <c r="G30" s="24">
        <f>F30+E30</f>
        <v>0</v>
      </c>
      <c r="H30" s="25">
        <f>G30+D30</f>
        <v>0</v>
      </c>
    </row>
    <row r="31" spans="1:8" ht="12.75" customHeight="1">
      <c r="A31" s="37"/>
      <c r="B31" s="9"/>
      <c r="C31" s="9"/>
      <c r="D31" s="9"/>
      <c r="E31" s="9"/>
      <c r="F31" s="9"/>
      <c r="G31" s="9"/>
      <c r="H31" s="11"/>
    </row>
    <row r="34" ht="12.75" customHeight="1">
      <c r="A34" s="39" t="s">
        <v>69</v>
      </c>
    </row>
    <row r="36" ht="12.75" customHeight="1">
      <c r="A36" s="36" t="s">
        <v>55</v>
      </c>
    </row>
    <row r="37" ht="12.75" customHeight="1">
      <c r="A37" s="36" t="s">
        <v>49</v>
      </c>
    </row>
    <row r="41" spans="1:13" s="16" customFormat="1" ht="12.75" customHeight="1">
      <c r="A41" s="3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75" spans="1:13" s="16" customFormat="1" ht="12.75" customHeight="1">
      <c r="A75" s="3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86" spans="1:13" s="16" customFormat="1" ht="12.75" customHeight="1">
      <c r="A86" s="3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95" spans="1:13" s="16" customFormat="1" ht="12.75" customHeight="1">
      <c r="A95" s="3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129" spans="1:13" s="16" customFormat="1" ht="12.75" customHeight="1">
      <c r="A129" s="3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62" spans="1:13" s="16" customFormat="1" ht="12.75" customHeight="1">
      <c r="A162" s="3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96" spans="1:13" s="16" customFormat="1" ht="12.75" customHeight="1">
      <c r="A196" s="3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229" spans="1:13" s="16" customFormat="1" ht="12.75" customHeight="1">
      <c r="A229" s="3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84" spans="1:13" s="16" customFormat="1" ht="12.75" customHeight="1">
      <c r="A284" s="3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316" spans="1:13" s="16" customFormat="1" ht="12.75" customHeight="1">
      <c r="A316" s="3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27" spans="1:13" s="16" customFormat="1" ht="12.75" customHeight="1">
      <c r="A327" s="3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60" spans="1:13" s="16" customFormat="1" ht="12.75" customHeight="1">
      <c r="A360" s="36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72" spans="1:13" s="16" customFormat="1" ht="12.75" customHeight="1">
      <c r="A372" s="36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81" spans="1:13" s="16" customFormat="1" ht="12.75" customHeight="1">
      <c r="A381" s="36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P75"/>
  <sheetViews>
    <sheetView workbookViewId="0" topLeftCell="A1">
      <selection activeCell="A25" sqref="A25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1" t="s">
        <v>39</v>
      </c>
    </row>
    <row r="3" spans="1:16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46" t="s">
        <v>6</v>
      </c>
      <c r="M3" s="47"/>
      <c r="N3" s="46" t="s">
        <v>7</v>
      </c>
      <c r="O3" s="47"/>
      <c r="P3" s="42" t="s">
        <v>8</v>
      </c>
    </row>
    <row r="4" spans="1:16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5" t="s">
        <v>7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8"/>
    </row>
    <row r="6" spans="1:16" ht="12.75" customHeight="1">
      <c r="A6" s="6" t="s">
        <v>45</v>
      </c>
      <c r="B6" s="63">
        <v>0</v>
      </c>
      <c r="C6" s="64">
        <v>0</v>
      </c>
      <c r="D6" s="63">
        <v>0</v>
      </c>
      <c r="E6" s="64">
        <v>0</v>
      </c>
      <c r="F6" s="63">
        <v>0</v>
      </c>
      <c r="G6" s="64">
        <v>1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63">
        <f aca="true" t="shared" si="0" ref="N6:O10">L6+J6+H6+F6+D6+B6</f>
        <v>0</v>
      </c>
      <c r="O6" s="64">
        <f t="shared" si="0"/>
        <v>1</v>
      </c>
      <c r="P6" s="65">
        <f>O6+N6</f>
        <v>1</v>
      </c>
    </row>
    <row r="7" spans="1:16" ht="12.75" customHeight="1">
      <c r="A7" s="95" t="s">
        <v>47</v>
      </c>
      <c r="B7" s="63">
        <v>2</v>
      </c>
      <c r="C7" s="64">
        <v>4</v>
      </c>
      <c r="D7" s="63">
        <v>0</v>
      </c>
      <c r="E7" s="64">
        <v>3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1</v>
      </c>
      <c r="L7" s="63">
        <v>0</v>
      </c>
      <c r="M7" s="64">
        <v>0</v>
      </c>
      <c r="N7" s="63">
        <f t="shared" si="0"/>
        <v>2</v>
      </c>
      <c r="O7" s="64">
        <f t="shared" si="0"/>
        <v>8</v>
      </c>
      <c r="P7" s="65">
        <f>O7+N7</f>
        <v>10</v>
      </c>
    </row>
    <row r="8" spans="1:16" ht="12.75" customHeight="1">
      <c r="A8" s="15" t="s">
        <v>52</v>
      </c>
      <c r="B8" s="63">
        <v>0</v>
      </c>
      <c r="C8" s="64">
        <v>5</v>
      </c>
      <c r="D8" s="63">
        <v>0</v>
      </c>
      <c r="E8" s="64">
        <v>1</v>
      </c>
      <c r="F8" s="63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0</v>
      </c>
      <c r="N8" s="63">
        <f t="shared" si="0"/>
        <v>0</v>
      </c>
      <c r="O8" s="64">
        <f t="shared" si="0"/>
        <v>6</v>
      </c>
      <c r="P8" s="65">
        <f>O8+N8</f>
        <v>6</v>
      </c>
    </row>
    <row r="9" spans="1:16" ht="12.75" customHeight="1">
      <c r="A9" s="15" t="s">
        <v>59</v>
      </c>
      <c r="B9" s="63">
        <v>2</v>
      </c>
      <c r="C9" s="64">
        <v>5</v>
      </c>
      <c r="D9" s="63">
        <v>0</v>
      </c>
      <c r="E9" s="64">
        <v>1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0</v>
      </c>
      <c r="N9" s="63">
        <f t="shared" si="0"/>
        <v>2</v>
      </c>
      <c r="O9" s="64">
        <f t="shared" si="0"/>
        <v>6</v>
      </c>
      <c r="P9" s="65">
        <f>O9+N9</f>
        <v>8</v>
      </c>
    </row>
    <row r="10" spans="1:16" ht="12.75" customHeight="1">
      <c r="A10" s="15" t="s">
        <v>76</v>
      </c>
      <c r="B10" s="63">
        <v>2</v>
      </c>
      <c r="C10" s="64">
        <v>3</v>
      </c>
      <c r="D10" s="63">
        <v>0</v>
      </c>
      <c r="E10" s="64">
        <v>0</v>
      </c>
      <c r="F10" s="63">
        <v>0</v>
      </c>
      <c r="G10" s="64">
        <v>0</v>
      </c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0</v>
      </c>
      <c r="N10" s="63">
        <f t="shared" si="0"/>
        <v>2</v>
      </c>
      <c r="O10" s="64">
        <f t="shared" si="0"/>
        <v>3</v>
      </c>
      <c r="P10" s="65">
        <f>O10+N10</f>
        <v>5</v>
      </c>
    </row>
    <row r="11" spans="2:16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11"/>
    </row>
    <row r="13" ht="12.75" customHeight="1">
      <c r="A13" s="6" t="s">
        <v>13</v>
      </c>
    </row>
    <row r="14" spans="1:16" ht="12.75" customHeight="1">
      <c r="A14" s="6" t="s">
        <v>11</v>
      </c>
      <c r="B14" s="46" t="s">
        <v>1</v>
      </c>
      <c r="C14" s="47"/>
      <c r="D14" s="46" t="s">
        <v>2</v>
      </c>
      <c r="E14" s="47"/>
      <c r="F14" s="46" t="s">
        <v>3</v>
      </c>
      <c r="G14" s="47"/>
      <c r="H14" s="46" t="s">
        <v>4</v>
      </c>
      <c r="I14" s="47"/>
      <c r="J14" s="46" t="s">
        <v>5</v>
      </c>
      <c r="K14" s="47"/>
      <c r="L14" s="46" t="s">
        <v>6</v>
      </c>
      <c r="M14" s="47"/>
      <c r="N14" s="46" t="s">
        <v>7</v>
      </c>
      <c r="O14" s="47"/>
      <c r="P14" s="42" t="s">
        <v>8</v>
      </c>
    </row>
    <row r="15" spans="1:16" ht="12.75" customHeight="1">
      <c r="A15" s="6" t="s">
        <v>12</v>
      </c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5" t="s">
        <v>7</v>
      </c>
    </row>
    <row r="16" spans="1:16" ht="12.75" customHeight="1">
      <c r="A16" s="6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4"/>
    </row>
    <row r="17" spans="1:16" s="16" customFormat="1" ht="12.75" customHeight="1">
      <c r="A17" s="15" t="s">
        <v>45</v>
      </c>
      <c r="B17" s="63">
        <v>5</v>
      </c>
      <c r="C17" s="85">
        <v>20</v>
      </c>
      <c r="D17" s="63">
        <v>0</v>
      </c>
      <c r="E17" s="85">
        <v>7</v>
      </c>
      <c r="F17" s="63">
        <v>0</v>
      </c>
      <c r="G17" s="85">
        <v>1</v>
      </c>
      <c r="H17" s="63">
        <v>0</v>
      </c>
      <c r="I17" s="85">
        <v>0</v>
      </c>
      <c r="J17" s="63">
        <v>0</v>
      </c>
      <c r="K17" s="85">
        <v>1</v>
      </c>
      <c r="L17" s="63">
        <v>0</v>
      </c>
      <c r="M17" s="85">
        <v>0</v>
      </c>
      <c r="N17" s="63">
        <f aca="true" t="shared" si="1" ref="N17:O21">L17+J17+H17+F17+D17+B17</f>
        <v>5</v>
      </c>
      <c r="O17" s="85">
        <f t="shared" si="1"/>
        <v>29</v>
      </c>
      <c r="P17" s="65">
        <f>O17+N17</f>
        <v>34</v>
      </c>
    </row>
    <row r="18" spans="1:16" s="16" customFormat="1" ht="12.75" customHeight="1">
      <c r="A18" s="15" t="s">
        <v>47</v>
      </c>
      <c r="B18" s="63">
        <v>6</v>
      </c>
      <c r="C18" s="85">
        <v>18</v>
      </c>
      <c r="D18" s="63">
        <v>2</v>
      </c>
      <c r="E18" s="85">
        <v>7</v>
      </c>
      <c r="F18" s="63">
        <v>0</v>
      </c>
      <c r="G18" s="85">
        <v>1</v>
      </c>
      <c r="H18" s="63">
        <v>0</v>
      </c>
      <c r="I18" s="85">
        <v>0</v>
      </c>
      <c r="J18" s="63">
        <v>0</v>
      </c>
      <c r="K18" s="85">
        <v>1</v>
      </c>
      <c r="L18" s="63">
        <v>0</v>
      </c>
      <c r="M18" s="85">
        <v>2</v>
      </c>
      <c r="N18" s="63">
        <f t="shared" si="1"/>
        <v>8</v>
      </c>
      <c r="O18" s="85">
        <f t="shared" si="1"/>
        <v>29</v>
      </c>
      <c r="P18" s="65">
        <f>O18+N18</f>
        <v>37</v>
      </c>
    </row>
    <row r="19" spans="1:16" s="16" customFormat="1" ht="12.75" customHeight="1">
      <c r="A19" s="15" t="s">
        <v>52</v>
      </c>
      <c r="B19" s="63">
        <v>5</v>
      </c>
      <c r="C19" s="85">
        <v>20</v>
      </c>
      <c r="D19" s="63">
        <v>1</v>
      </c>
      <c r="E19" s="85">
        <v>5</v>
      </c>
      <c r="F19" s="63">
        <v>0</v>
      </c>
      <c r="G19" s="85">
        <v>0</v>
      </c>
      <c r="H19" s="63">
        <v>0</v>
      </c>
      <c r="I19" s="85">
        <v>0</v>
      </c>
      <c r="J19" s="63">
        <v>0</v>
      </c>
      <c r="K19" s="85">
        <v>0</v>
      </c>
      <c r="L19" s="63">
        <v>0</v>
      </c>
      <c r="M19" s="85">
        <v>0</v>
      </c>
      <c r="N19" s="63">
        <f t="shared" si="1"/>
        <v>6</v>
      </c>
      <c r="O19" s="85">
        <f t="shared" si="1"/>
        <v>25</v>
      </c>
      <c r="P19" s="65">
        <f>O19+N19</f>
        <v>31</v>
      </c>
    </row>
    <row r="20" spans="1:16" s="16" customFormat="1" ht="12.75" customHeight="1">
      <c r="A20" s="15" t="s">
        <v>59</v>
      </c>
      <c r="B20" s="63">
        <v>5</v>
      </c>
      <c r="C20" s="85">
        <v>18</v>
      </c>
      <c r="D20" s="63">
        <v>0</v>
      </c>
      <c r="E20" s="85">
        <v>6</v>
      </c>
      <c r="F20" s="63">
        <v>0</v>
      </c>
      <c r="G20" s="85">
        <v>0</v>
      </c>
      <c r="H20" s="63">
        <v>0</v>
      </c>
      <c r="I20" s="85">
        <v>0</v>
      </c>
      <c r="J20" s="63">
        <v>0</v>
      </c>
      <c r="K20" s="85">
        <v>0</v>
      </c>
      <c r="L20" s="63">
        <v>0</v>
      </c>
      <c r="M20" s="85">
        <v>1</v>
      </c>
      <c r="N20" s="63">
        <f t="shared" si="1"/>
        <v>5</v>
      </c>
      <c r="O20" s="85">
        <f t="shared" si="1"/>
        <v>25</v>
      </c>
      <c r="P20" s="65">
        <f>O20+N20</f>
        <v>30</v>
      </c>
    </row>
    <row r="21" spans="1:16" s="16" customFormat="1" ht="12.75" customHeight="1">
      <c r="A21" s="15" t="s">
        <v>76</v>
      </c>
      <c r="B21" s="63">
        <v>6</v>
      </c>
      <c r="C21" s="85">
        <v>22</v>
      </c>
      <c r="D21" s="63">
        <v>0</v>
      </c>
      <c r="E21" s="85">
        <v>9</v>
      </c>
      <c r="F21" s="63">
        <v>0</v>
      </c>
      <c r="G21" s="85">
        <v>0</v>
      </c>
      <c r="H21" s="63">
        <v>0</v>
      </c>
      <c r="I21" s="85">
        <v>1</v>
      </c>
      <c r="J21" s="63">
        <v>1</v>
      </c>
      <c r="K21" s="85">
        <v>1</v>
      </c>
      <c r="L21" s="63">
        <v>0</v>
      </c>
      <c r="M21" s="85">
        <v>2</v>
      </c>
      <c r="N21" s="63">
        <f t="shared" si="1"/>
        <v>7</v>
      </c>
      <c r="O21" s="85">
        <f t="shared" si="1"/>
        <v>35</v>
      </c>
      <c r="P21" s="65">
        <f>O21+N21</f>
        <v>42</v>
      </c>
    </row>
    <row r="22" spans="2:16" ht="12.75" customHeight="1">
      <c r="B22" s="9"/>
      <c r="C22" s="20"/>
      <c r="D22" s="9"/>
      <c r="E22" s="20"/>
      <c r="F22" s="9"/>
      <c r="G22" s="20"/>
      <c r="H22" s="9"/>
      <c r="I22" s="20"/>
      <c r="J22" s="9"/>
      <c r="K22" s="20"/>
      <c r="L22" s="9"/>
      <c r="M22" s="20"/>
      <c r="N22" s="9"/>
      <c r="O22" s="20"/>
      <c r="P22" s="11"/>
    </row>
    <row r="24" ht="12.75" customHeight="1">
      <c r="A24" s="116"/>
    </row>
    <row r="25" ht="12.75" customHeight="1">
      <c r="A25" s="36"/>
    </row>
    <row r="26" spans="1:13" ht="12.75" customHeight="1">
      <c r="A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33" spans="1:16" s="16" customFormat="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65" spans="1:16" s="16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75" spans="1:16" s="16" customFormat="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&amp;D
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M62"/>
  <sheetViews>
    <sheetView workbookViewId="0" topLeftCell="A1">
      <selection activeCell="C30" sqref="C26:C30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39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7" ht="12.75" customHeight="1">
      <c r="A3" s="6" t="s">
        <v>13</v>
      </c>
      <c r="E3"/>
      <c r="F3"/>
      <c r="G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45</v>
      </c>
      <c r="B6" s="14">
        <v>17</v>
      </c>
      <c r="C6" s="14">
        <f>SOC!P17</f>
        <v>34</v>
      </c>
      <c r="D6" s="14">
        <v>33</v>
      </c>
      <c r="E6" s="26"/>
      <c r="F6" s="26"/>
      <c r="G6" s="26"/>
    </row>
    <row r="7" spans="1:7" s="16" customFormat="1" ht="12.75" customHeight="1">
      <c r="A7" s="15" t="s">
        <v>47</v>
      </c>
      <c r="B7" s="14">
        <v>14</v>
      </c>
      <c r="C7" s="14">
        <f>SOC!P18</f>
        <v>37</v>
      </c>
      <c r="D7" s="14">
        <v>34</v>
      </c>
      <c r="E7" s="26"/>
      <c r="F7" s="26"/>
      <c r="G7" s="26"/>
    </row>
    <row r="8" spans="1:7" s="16" customFormat="1" ht="12.75" customHeight="1">
      <c r="A8" s="6" t="s">
        <v>52</v>
      </c>
      <c r="B8" s="14">
        <v>13</v>
      </c>
      <c r="C8" s="14">
        <f>SOC!P19</f>
        <v>31</v>
      </c>
      <c r="D8" s="14">
        <v>35</v>
      </c>
      <c r="E8" s="26"/>
      <c r="F8" s="26"/>
      <c r="G8" s="26"/>
    </row>
    <row r="9" spans="1:7" s="16" customFormat="1" ht="12.75" customHeight="1">
      <c r="A9" s="6" t="s">
        <v>59</v>
      </c>
      <c r="B9" s="14">
        <v>18</v>
      </c>
      <c r="C9" s="14">
        <f>SOC!P20</f>
        <v>30</v>
      </c>
      <c r="D9" s="14">
        <v>38</v>
      </c>
      <c r="E9" s="26"/>
      <c r="F9" s="26"/>
      <c r="G9" s="26"/>
    </row>
    <row r="10" spans="1:7" s="16" customFormat="1" ht="12.75" customHeight="1">
      <c r="A10" s="6" t="s">
        <v>76</v>
      </c>
      <c r="B10" s="14">
        <v>14</v>
      </c>
      <c r="C10" s="14">
        <f>SOC!P21</f>
        <v>42</v>
      </c>
      <c r="D10" s="14">
        <v>32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9" customFormat="1" ht="12.75" customHeight="1">
      <c r="A13" s="40" t="s">
        <v>17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18</v>
      </c>
      <c r="G13" s="50" t="s">
        <v>7</v>
      </c>
      <c r="H13" s="50" t="s">
        <v>8</v>
      </c>
    </row>
    <row r="14" spans="1:8" s="39" customFormat="1" ht="12.75" customHeight="1">
      <c r="A14" s="40"/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2" t="s">
        <v>18</v>
      </c>
      <c r="H14" s="52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45</v>
      </c>
      <c r="B16" s="77">
        <v>1908</v>
      </c>
      <c r="C16" s="77">
        <v>555</v>
      </c>
      <c r="D16" s="77">
        <f>C16+B16</f>
        <v>2463</v>
      </c>
      <c r="E16" s="77">
        <v>0</v>
      </c>
      <c r="F16" s="77">
        <v>0</v>
      </c>
      <c r="G16" s="77">
        <f>F16+E16</f>
        <v>0</v>
      </c>
      <c r="H16" s="78">
        <f>G16+D16</f>
        <v>2463</v>
      </c>
    </row>
    <row r="17" spans="1:8" ht="12.75" customHeight="1">
      <c r="A17" s="6" t="s">
        <v>46</v>
      </c>
      <c r="B17" s="77">
        <v>1899</v>
      </c>
      <c r="C17" s="77">
        <v>654</v>
      </c>
      <c r="D17" s="77">
        <f>C17+B17</f>
        <v>2553</v>
      </c>
      <c r="E17" s="77">
        <v>0</v>
      </c>
      <c r="F17" s="77">
        <v>0</v>
      </c>
      <c r="G17" s="77">
        <f>F17+E17</f>
        <v>0</v>
      </c>
      <c r="H17" s="78">
        <f>G17+D17</f>
        <v>2553</v>
      </c>
    </row>
    <row r="18" spans="1:8" ht="12.75" customHeight="1">
      <c r="A18" s="6" t="s">
        <v>52</v>
      </c>
      <c r="B18" s="77">
        <v>1815</v>
      </c>
      <c r="C18" s="77">
        <v>756</v>
      </c>
      <c r="D18" s="77">
        <f>C18+B18</f>
        <v>2571</v>
      </c>
      <c r="E18" s="77">
        <v>0</v>
      </c>
      <c r="F18" s="77">
        <v>0</v>
      </c>
      <c r="G18" s="77">
        <f>F18+E18</f>
        <v>0</v>
      </c>
      <c r="H18" s="78">
        <f>G18+D18</f>
        <v>2571</v>
      </c>
    </row>
    <row r="19" spans="1:8" ht="12.75" customHeight="1">
      <c r="A19" s="6" t="s">
        <v>59</v>
      </c>
      <c r="B19" s="77">
        <v>2169</v>
      </c>
      <c r="C19" s="77">
        <v>817</v>
      </c>
      <c r="D19" s="77">
        <f>C19+B19</f>
        <v>2986</v>
      </c>
      <c r="E19" s="77">
        <v>0</v>
      </c>
      <c r="F19" s="77">
        <v>0</v>
      </c>
      <c r="G19" s="77">
        <f>F19+E19</f>
        <v>0</v>
      </c>
      <c r="H19" s="78">
        <f>G19+D19</f>
        <v>2986</v>
      </c>
    </row>
    <row r="20" spans="1:8" ht="12.75" customHeight="1">
      <c r="A20" s="6" t="s">
        <v>76</v>
      </c>
      <c r="B20" s="77">
        <v>2256</v>
      </c>
      <c r="C20" s="77">
        <v>859</v>
      </c>
      <c r="D20" s="77">
        <f>C20+B20</f>
        <v>3115</v>
      </c>
      <c r="E20" s="77">
        <v>0</v>
      </c>
      <c r="F20" s="77">
        <v>0</v>
      </c>
      <c r="G20" s="77">
        <f>F20+E20</f>
        <v>0</v>
      </c>
      <c r="H20" s="78">
        <f>G20+D20</f>
        <v>3115</v>
      </c>
    </row>
    <row r="21" spans="1:8" ht="12.75" customHeight="1">
      <c r="A21" s="37"/>
      <c r="B21" s="9"/>
      <c r="C21" s="9"/>
      <c r="D21" s="9"/>
      <c r="E21" s="9"/>
      <c r="F21" s="9"/>
      <c r="G21" s="9"/>
      <c r="H21" s="11"/>
    </row>
    <row r="22" spans="1:5" ht="12.75" customHeight="1">
      <c r="A22" s="37"/>
      <c r="B22"/>
      <c r="C22"/>
      <c r="D22"/>
      <c r="E22"/>
    </row>
    <row r="23" spans="1:8" s="39" customFormat="1" ht="12.75" customHeight="1">
      <c r="A23" s="40" t="s">
        <v>23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24</v>
      </c>
      <c r="G23" s="49" t="s">
        <v>25</v>
      </c>
      <c r="H23" s="50" t="s">
        <v>8</v>
      </c>
    </row>
    <row r="24" spans="2:8" s="39" customFormat="1" ht="12.75" customHeight="1"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1" t="s">
        <v>18</v>
      </c>
      <c r="H24" s="52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45</v>
      </c>
      <c r="B26" s="24">
        <f>B16*0.85</f>
        <v>1621.8</v>
      </c>
      <c r="C26" s="24">
        <f>C16*1.15</f>
        <v>638.25</v>
      </c>
      <c r="D26" s="24">
        <f>C26+B26</f>
        <v>2260.05</v>
      </c>
      <c r="E26" s="24">
        <v>0</v>
      </c>
      <c r="F26" s="24">
        <v>0</v>
      </c>
      <c r="G26" s="24">
        <f>F26+E26</f>
        <v>0</v>
      </c>
      <c r="H26" s="25">
        <f>G26+D26</f>
        <v>2260.05</v>
      </c>
    </row>
    <row r="27" spans="1:8" ht="12.75" customHeight="1">
      <c r="A27" s="6" t="s">
        <v>46</v>
      </c>
      <c r="B27" s="24">
        <f>B17*0.85</f>
        <v>1614.1499999999999</v>
      </c>
      <c r="C27" s="24">
        <f>C17*1.15</f>
        <v>752.0999999999999</v>
      </c>
      <c r="D27" s="24">
        <f>C27+B27</f>
        <v>2366.25</v>
      </c>
      <c r="E27" s="24">
        <v>0</v>
      </c>
      <c r="F27" s="24">
        <v>0</v>
      </c>
      <c r="G27" s="24">
        <f>F27+E27</f>
        <v>0</v>
      </c>
      <c r="H27" s="25">
        <f>G27+D27</f>
        <v>2366.25</v>
      </c>
    </row>
    <row r="28" spans="1:8" ht="12.75" customHeight="1">
      <c r="A28" s="6" t="s">
        <v>52</v>
      </c>
      <c r="B28" s="24">
        <f>B18*0.85</f>
        <v>1542.75</v>
      </c>
      <c r="C28" s="24">
        <f>C18*1.15</f>
        <v>869.4</v>
      </c>
      <c r="D28" s="24">
        <f>C28+B28</f>
        <v>2412.15</v>
      </c>
      <c r="E28" s="24">
        <v>0</v>
      </c>
      <c r="F28" s="24">
        <v>0</v>
      </c>
      <c r="G28" s="24">
        <f>F28+E28</f>
        <v>0</v>
      </c>
      <c r="H28" s="25">
        <f>G28+D28</f>
        <v>2412.15</v>
      </c>
    </row>
    <row r="29" spans="1:8" ht="12.75" customHeight="1">
      <c r="A29" s="6" t="s">
        <v>59</v>
      </c>
      <c r="B29" s="24">
        <f>B19*0.85</f>
        <v>1843.6499999999999</v>
      </c>
      <c r="C29" s="24">
        <f>C19*1.15</f>
        <v>939.55</v>
      </c>
      <c r="D29" s="24">
        <f>C29+B29</f>
        <v>2783.2</v>
      </c>
      <c r="E29" s="24">
        <v>0</v>
      </c>
      <c r="F29" s="24">
        <v>0</v>
      </c>
      <c r="G29" s="24">
        <f>F29+E29</f>
        <v>0</v>
      </c>
      <c r="H29" s="25">
        <f>G29+D29</f>
        <v>2783.2</v>
      </c>
    </row>
    <row r="30" spans="1:8" ht="12.75" customHeight="1">
      <c r="A30" s="6" t="s">
        <v>76</v>
      </c>
      <c r="B30" s="24">
        <f>B20*0.85</f>
        <v>1917.6</v>
      </c>
      <c r="C30" s="24">
        <f>C20*1.15</f>
        <v>987.8499999999999</v>
      </c>
      <c r="D30" s="24">
        <f>C30+B30</f>
        <v>2905.45</v>
      </c>
      <c r="E30" s="24">
        <v>0</v>
      </c>
      <c r="F30" s="24">
        <v>0</v>
      </c>
      <c r="G30" s="24">
        <f>F30+E30</f>
        <v>0</v>
      </c>
      <c r="H30" s="25">
        <f>G30+D30</f>
        <v>2905.45</v>
      </c>
    </row>
    <row r="31" spans="1:8" ht="12.75" customHeight="1">
      <c r="A31" s="37"/>
      <c r="B31" s="9"/>
      <c r="C31" s="9"/>
      <c r="D31" s="9"/>
      <c r="E31" s="9"/>
      <c r="F31" s="9"/>
      <c r="G31" s="9"/>
      <c r="H31" s="11"/>
    </row>
    <row r="32" ht="12.75" customHeight="1">
      <c r="A32" s="37"/>
    </row>
    <row r="33" ht="12.75" customHeight="1">
      <c r="A33" s="36" t="s">
        <v>57</v>
      </c>
    </row>
    <row r="34" ht="12.75" customHeight="1">
      <c r="A34" s="36" t="s">
        <v>49</v>
      </c>
    </row>
    <row r="35" ht="12.75" customHeight="1"/>
    <row r="41" spans="1:13" s="16" customFormat="1" ht="12.75" customHeight="1">
      <c r="A41" s="3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53" spans="1:13" s="16" customFormat="1" ht="12.75" customHeight="1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62" spans="1:13" s="16" customFormat="1" ht="12.75" customHeight="1">
      <c r="A62" s="3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H24"/>
  <sheetViews>
    <sheetView workbookViewId="0" topLeftCell="A1">
      <selection activeCell="B20" sqref="B16:B20"/>
    </sheetView>
  </sheetViews>
  <sheetFormatPr defaultColWidth="9.140625" defaultRowHeight="12.75" customHeight="1"/>
  <cols>
    <col min="1" max="1" width="22.7109375" style="37" customWidth="1"/>
    <col min="2" max="8" width="13.7109375" style="0" customWidth="1"/>
  </cols>
  <sheetData>
    <row r="1" spans="1:5" ht="12.75" customHeight="1">
      <c r="A1" s="18" t="s">
        <v>66</v>
      </c>
      <c r="B1" s="16"/>
      <c r="C1" s="16"/>
      <c r="D1" s="16"/>
      <c r="E1" s="16"/>
    </row>
    <row r="2" spans="1:5" ht="12.75" customHeight="1">
      <c r="A2" s="36"/>
      <c r="B2" s="2"/>
      <c r="C2" s="2"/>
      <c r="D2" s="2"/>
      <c r="E2" s="2"/>
    </row>
    <row r="3" spans="1:8" s="39" customFormat="1" ht="12.75" customHeight="1">
      <c r="A3" s="40" t="s">
        <v>17</v>
      </c>
      <c r="B3" s="49" t="s">
        <v>13</v>
      </c>
      <c r="C3" s="49" t="s">
        <v>13</v>
      </c>
      <c r="D3" s="49" t="s">
        <v>7</v>
      </c>
      <c r="E3" s="50" t="s">
        <v>18</v>
      </c>
      <c r="F3" s="49" t="s">
        <v>18</v>
      </c>
      <c r="G3" s="50" t="s">
        <v>7</v>
      </c>
      <c r="H3" s="50" t="s">
        <v>8</v>
      </c>
    </row>
    <row r="4" spans="1:8" s="39" customFormat="1" ht="12.75" customHeight="1">
      <c r="A4" s="40"/>
      <c r="B4" s="51" t="s">
        <v>19</v>
      </c>
      <c r="C4" s="51" t="s">
        <v>20</v>
      </c>
      <c r="D4" s="51" t="s">
        <v>13</v>
      </c>
      <c r="E4" s="52" t="s">
        <v>21</v>
      </c>
      <c r="F4" s="51" t="s">
        <v>22</v>
      </c>
      <c r="G4" s="52" t="s">
        <v>18</v>
      </c>
      <c r="H4" s="52" t="s">
        <v>7</v>
      </c>
    </row>
    <row r="5" spans="1:8" ht="12.75" customHeight="1">
      <c r="A5" s="36"/>
      <c r="B5" s="3"/>
      <c r="C5" s="3"/>
      <c r="D5" s="3"/>
      <c r="E5" s="8"/>
      <c r="F5" s="3"/>
      <c r="G5" s="3"/>
      <c r="H5" s="8"/>
    </row>
    <row r="6" spans="1:8" ht="12.75" customHeight="1">
      <c r="A6" s="95" t="s">
        <v>45</v>
      </c>
      <c r="B6" s="77">
        <v>9</v>
      </c>
      <c r="C6" s="77">
        <v>0</v>
      </c>
      <c r="D6" s="77">
        <f>C6+B6</f>
        <v>9</v>
      </c>
      <c r="E6" s="78">
        <v>0</v>
      </c>
      <c r="F6" s="77">
        <v>0</v>
      </c>
      <c r="G6" s="77">
        <f>F6+E6</f>
        <v>0</v>
      </c>
      <c r="H6" s="78">
        <f>G6+D6</f>
        <v>9</v>
      </c>
    </row>
    <row r="7" spans="1:8" ht="12.75" customHeight="1">
      <c r="A7" s="6" t="s">
        <v>46</v>
      </c>
      <c r="B7" s="77">
        <v>17</v>
      </c>
      <c r="C7" s="77">
        <v>0</v>
      </c>
      <c r="D7" s="77">
        <f>C7+B7</f>
        <v>17</v>
      </c>
      <c r="E7" s="78">
        <v>0</v>
      </c>
      <c r="F7" s="77">
        <v>0</v>
      </c>
      <c r="G7" s="77">
        <f>F7+E7</f>
        <v>0</v>
      </c>
      <c r="H7" s="78">
        <f>G7+D7</f>
        <v>17</v>
      </c>
    </row>
    <row r="8" spans="1:8" ht="12.75" customHeight="1">
      <c r="A8" s="6" t="s">
        <v>52</v>
      </c>
      <c r="B8" s="77">
        <f>39+3</f>
        <v>42</v>
      </c>
      <c r="C8" s="77">
        <v>0</v>
      </c>
      <c r="D8" s="77">
        <f>C8+B8</f>
        <v>42</v>
      </c>
      <c r="E8" s="78">
        <v>0</v>
      </c>
      <c r="F8" s="77">
        <v>0</v>
      </c>
      <c r="G8" s="77">
        <f>F8+E8</f>
        <v>0</v>
      </c>
      <c r="H8" s="78">
        <f>G8+D8</f>
        <v>42</v>
      </c>
    </row>
    <row r="9" spans="1:8" ht="12.75" customHeight="1">
      <c r="A9" s="6" t="s">
        <v>59</v>
      </c>
      <c r="B9" s="77">
        <v>138</v>
      </c>
      <c r="C9" s="77">
        <v>0</v>
      </c>
      <c r="D9" s="77">
        <f>C9+B9</f>
        <v>138</v>
      </c>
      <c r="E9" s="78">
        <v>0</v>
      </c>
      <c r="F9" s="77">
        <v>0</v>
      </c>
      <c r="G9" s="77">
        <f>F9+E9</f>
        <v>0</v>
      </c>
      <c r="H9" s="78">
        <f>G9+D9</f>
        <v>138</v>
      </c>
    </row>
    <row r="10" spans="1:8" ht="12.75" customHeight="1">
      <c r="A10" s="6" t="s">
        <v>76</v>
      </c>
      <c r="B10" s="77">
        <v>180</v>
      </c>
      <c r="C10" s="77">
        <v>0</v>
      </c>
      <c r="D10" s="77">
        <f>C10+B10</f>
        <v>180</v>
      </c>
      <c r="E10" s="78">
        <v>0</v>
      </c>
      <c r="F10" s="77">
        <v>0</v>
      </c>
      <c r="G10" s="77">
        <f>F10+E10</f>
        <v>0</v>
      </c>
      <c r="H10" s="78">
        <f>G10+D10</f>
        <v>180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6"/>
      <c r="B12" s="2"/>
      <c r="C12" s="2"/>
      <c r="D12" s="2"/>
      <c r="E12" s="2"/>
    </row>
    <row r="13" spans="1:8" s="39" customFormat="1" ht="12.75" customHeight="1">
      <c r="A13" s="40" t="s">
        <v>23</v>
      </c>
      <c r="B13" s="49" t="s">
        <v>13</v>
      </c>
      <c r="C13" s="49" t="s">
        <v>13</v>
      </c>
      <c r="D13" s="49" t="s">
        <v>7</v>
      </c>
      <c r="E13" s="50" t="s">
        <v>18</v>
      </c>
      <c r="F13" s="49" t="s">
        <v>18</v>
      </c>
      <c r="G13" s="50" t="s">
        <v>7</v>
      </c>
      <c r="H13" s="50" t="s">
        <v>8</v>
      </c>
    </row>
    <row r="14" spans="2:8" s="39" customFormat="1" ht="12.75" customHeight="1">
      <c r="B14" s="51" t="s">
        <v>19</v>
      </c>
      <c r="C14" s="51" t="s">
        <v>20</v>
      </c>
      <c r="D14" s="51" t="s">
        <v>13</v>
      </c>
      <c r="E14" s="52" t="s">
        <v>21</v>
      </c>
      <c r="F14" s="51" t="s">
        <v>22</v>
      </c>
      <c r="G14" s="52" t="s">
        <v>18</v>
      </c>
      <c r="H14" s="52" t="s">
        <v>7</v>
      </c>
    </row>
    <row r="15" spans="1:8" ht="12.75" customHeight="1">
      <c r="A15" s="36"/>
      <c r="B15" s="12"/>
      <c r="C15" s="12"/>
      <c r="D15" s="12"/>
      <c r="E15" s="14"/>
      <c r="F15" s="3"/>
      <c r="G15" s="3"/>
      <c r="H15" s="8"/>
    </row>
    <row r="16" spans="1:8" ht="12.75" customHeight="1">
      <c r="A16" s="95" t="s">
        <v>45</v>
      </c>
      <c r="B16" s="24">
        <f>B6*0.85</f>
        <v>7.6499999999999995</v>
      </c>
      <c r="C16" s="24">
        <v>0</v>
      </c>
      <c r="D16" s="24">
        <f>C16+B16</f>
        <v>7.6499999999999995</v>
      </c>
      <c r="E16" s="25">
        <v>0</v>
      </c>
      <c r="F16" s="27">
        <v>0</v>
      </c>
      <c r="G16" s="27">
        <f>F16+E16</f>
        <v>0</v>
      </c>
      <c r="H16" s="28">
        <f>G16+D16</f>
        <v>7.6499999999999995</v>
      </c>
    </row>
    <row r="17" spans="1:8" ht="12.75" customHeight="1">
      <c r="A17" s="6" t="s">
        <v>46</v>
      </c>
      <c r="B17" s="24">
        <f>B7*0.85</f>
        <v>14.45</v>
      </c>
      <c r="C17" s="24">
        <v>0</v>
      </c>
      <c r="D17" s="24">
        <f>C17+B17</f>
        <v>14.45</v>
      </c>
      <c r="E17" s="25">
        <v>0</v>
      </c>
      <c r="F17" s="27">
        <v>0</v>
      </c>
      <c r="G17" s="27">
        <v>0</v>
      </c>
      <c r="H17" s="28">
        <f>G17+D17</f>
        <v>14.45</v>
      </c>
    </row>
    <row r="18" spans="1:8" ht="12.75" customHeight="1">
      <c r="A18" s="6" t="s">
        <v>52</v>
      </c>
      <c r="B18" s="24">
        <f>B8*0.85</f>
        <v>35.699999999999996</v>
      </c>
      <c r="C18" s="24">
        <v>0</v>
      </c>
      <c r="D18" s="24">
        <f>C18+B18</f>
        <v>35.699999999999996</v>
      </c>
      <c r="E18" s="25">
        <v>0</v>
      </c>
      <c r="F18" s="27">
        <v>0</v>
      </c>
      <c r="G18" s="27">
        <v>0</v>
      </c>
      <c r="H18" s="28">
        <f>G18+D18</f>
        <v>35.699999999999996</v>
      </c>
    </row>
    <row r="19" spans="1:8" ht="12.75" customHeight="1">
      <c r="A19" s="6" t="s">
        <v>59</v>
      </c>
      <c r="B19" s="24">
        <f>B9*0.85</f>
        <v>117.3</v>
      </c>
      <c r="C19" s="24">
        <f>C9*1.15</f>
        <v>0</v>
      </c>
      <c r="D19" s="24">
        <f>C19+B19</f>
        <v>117.3</v>
      </c>
      <c r="E19" s="25">
        <v>0</v>
      </c>
      <c r="F19" s="27">
        <v>0</v>
      </c>
      <c r="G19" s="27">
        <v>0</v>
      </c>
      <c r="H19" s="28">
        <f>G19+D19</f>
        <v>117.3</v>
      </c>
    </row>
    <row r="20" spans="1:8" ht="12.75" customHeight="1">
      <c r="A20" s="6" t="s">
        <v>76</v>
      </c>
      <c r="B20" s="24">
        <f>B10*0.85</f>
        <v>153</v>
      </c>
      <c r="C20" s="24">
        <f>C10*1.15</f>
        <v>0</v>
      </c>
      <c r="D20" s="24">
        <f>C20+B20</f>
        <v>153</v>
      </c>
      <c r="E20" s="25">
        <v>0</v>
      </c>
      <c r="F20" s="27">
        <v>0</v>
      </c>
      <c r="G20" s="27">
        <v>0</v>
      </c>
      <c r="H20" s="28">
        <f>G20+D20</f>
        <v>153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6"/>
      <c r="B22" s="2"/>
      <c r="C22" s="2"/>
      <c r="D22" s="2"/>
      <c r="E22" s="2"/>
    </row>
    <row r="23" spans="1:6" ht="12.75" customHeight="1">
      <c r="A23" s="36" t="s">
        <v>57</v>
      </c>
      <c r="B23" s="2"/>
      <c r="C23" s="2"/>
      <c r="D23" s="2"/>
      <c r="E23" s="2"/>
      <c r="F23" s="2"/>
    </row>
    <row r="24" spans="1:6" ht="12.75" customHeight="1">
      <c r="A24" s="36" t="s">
        <v>49</v>
      </c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P336"/>
  <sheetViews>
    <sheetView workbookViewId="0" topLeftCell="A1">
      <selection activeCell="A5" sqref="A5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1" t="s">
        <v>75</v>
      </c>
    </row>
    <row r="2" ht="12.75" customHeight="1">
      <c r="A2" s="1"/>
    </row>
    <row r="3" spans="1:16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46" t="s">
        <v>6</v>
      </c>
      <c r="M3" s="47"/>
      <c r="N3" s="46" t="s">
        <v>7</v>
      </c>
      <c r="O3" s="47"/>
      <c r="P3" s="42" t="s">
        <v>8</v>
      </c>
    </row>
    <row r="4" spans="1:16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44" t="s">
        <v>10</v>
      </c>
      <c r="N4" s="43" t="s">
        <v>9</v>
      </c>
      <c r="O4" s="44" t="s">
        <v>10</v>
      </c>
      <c r="P4" s="45" t="s">
        <v>7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8"/>
    </row>
    <row r="6" spans="1:16" ht="12.75" customHeight="1">
      <c r="A6" s="6" t="s">
        <v>45</v>
      </c>
      <c r="B6" s="63">
        <v>1</v>
      </c>
      <c r="C6" s="64">
        <v>2</v>
      </c>
      <c r="D6" s="63">
        <v>0</v>
      </c>
      <c r="E6" s="64">
        <v>0</v>
      </c>
      <c r="F6" s="63">
        <v>1</v>
      </c>
      <c r="G6" s="64">
        <v>0</v>
      </c>
      <c r="H6" s="63">
        <v>0</v>
      </c>
      <c r="I6" s="64">
        <v>0</v>
      </c>
      <c r="J6" s="63">
        <v>0</v>
      </c>
      <c r="K6" s="64">
        <v>0</v>
      </c>
      <c r="L6" s="63">
        <v>0</v>
      </c>
      <c r="M6" s="64">
        <v>0</v>
      </c>
      <c r="N6" s="63">
        <f aca="true" t="shared" si="0" ref="N6:O10">L6+J6+H6+F6+D6+B6</f>
        <v>2</v>
      </c>
      <c r="O6" s="64">
        <f t="shared" si="0"/>
        <v>2</v>
      </c>
      <c r="P6" s="65">
        <f>O6+N6</f>
        <v>4</v>
      </c>
    </row>
    <row r="7" spans="1:16" ht="12.75" customHeight="1">
      <c r="A7" s="95" t="s">
        <v>47</v>
      </c>
      <c r="B7" s="63">
        <v>1</v>
      </c>
      <c r="C7" s="64">
        <v>0</v>
      </c>
      <c r="D7" s="63">
        <v>0</v>
      </c>
      <c r="E7" s="64">
        <v>0</v>
      </c>
      <c r="F7" s="63">
        <v>1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1</v>
      </c>
      <c r="M7" s="64">
        <v>0</v>
      </c>
      <c r="N7" s="63">
        <f t="shared" si="0"/>
        <v>3</v>
      </c>
      <c r="O7" s="64">
        <f t="shared" si="0"/>
        <v>0</v>
      </c>
      <c r="P7" s="65">
        <f>O7+N7</f>
        <v>3</v>
      </c>
    </row>
    <row r="8" spans="1:16" ht="12.75" customHeight="1">
      <c r="A8" s="95" t="s">
        <v>52</v>
      </c>
      <c r="B8" s="63">
        <v>0</v>
      </c>
      <c r="C8" s="64">
        <v>1</v>
      </c>
      <c r="D8" s="63">
        <v>0</v>
      </c>
      <c r="E8" s="64">
        <v>1</v>
      </c>
      <c r="F8" s="63">
        <v>1</v>
      </c>
      <c r="G8" s="64">
        <v>1</v>
      </c>
      <c r="H8" s="63">
        <v>0</v>
      </c>
      <c r="I8" s="64">
        <v>0</v>
      </c>
      <c r="J8" s="63">
        <v>0</v>
      </c>
      <c r="K8" s="64">
        <v>0</v>
      </c>
      <c r="L8" s="63">
        <v>0</v>
      </c>
      <c r="M8" s="64">
        <v>0</v>
      </c>
      <c r="N8" s="63">
        <f t="shared" si="0"/>
        <v>1</v>
      </c>
      <c r="O8" s="64">
        <f t="shared" si="0"/>
        <v>3</v>
      </c>
      <c r="P8" s="65">
        <f>O8+N8</f>
        <v>4</v>
      </c>
    </row>
    <row r="9" spans="1:16" ht="12.75" customHeight="1">
      <c r="A9" s="6" t="s">
        <v>59</v>
      </c>
      <c r="B9" s="63">
        <v>0</v>
      </c>
      <c r="C9" s="64">
        <v>4</v>
      </c>
      <c r="D9" s="63">
        <v>0</v>
      </c>
      <c r="E9" s="64">
        <v>0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0</v>
      </c>
      <c r="M9" s="64">
        <v>0</v>
      </c>
      <c r="N9" s="63">
        <f t="shared" si="0"/>
        <v>0</v>
      </c>
      <c r="O9" s="64">
        <f t="shared" si="0"/>
        <v>4</v>
      </c>
      <c r="P9" s="65">
        <f>O9+N9</f>
        <v>4</v>
      </c>
    </row>
    <row r="10" spans="1:16" ht="12.75" customHeight="1">
      <c r="A10" s="15" t="s">
        <v>76</v>
      </c>
      <c r="B10" s="63">
        <v>0</v>
      </c>
      <c r="C10" s="64">
        <v>0</v>
      </c>
      <c r="D10" s="63">
        <v>0</v>
      </c>
      <c r="E10" s="64">
        <v>0</v>
      </c>
      <c r="F10" s="63">
        <v>0</v>
      </c>
      <c r="G10" s="64">
        <v>0</v>
      </c>
      <c r="H10" s="63">
        <v>0</v>
      </c>
      <c r="I10" s="64">
        <v>0</v>
      </c>
      <c r="J10" s="63">
        <v>0</v>
      </c>
      <c r="K10" s="64">
        <v>0</v>
      </c>
      <c r="L10" s="63">
        <v>0</v>
      </c>
      <c r="M10" s="64">
        <v>0</v>
      </c>
      <c r="N10" s="63">
        <f t="shared" si="0"/>
        <v>0</v>
      </c>
      <c r="O10" s="64">
        <f t="shared" si="0"/>
        <v>0</v>
      </c>
      <c r="P10" s="65">
        <f>O10+N10</f>
        <v>0</v>
      </c>
    </row>
    <row r="11" spans="2:16" ht="12.75" customHeight="1"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11"/>
    </row>
    <row r="12" ht="12.75" customHeight="1">
      <c r="A12" s="6"/>
    </row>
    <row r="13" spans="1:16" ht="12.75" customHeight="1">
      <c r="A13" s="6" t="s">
        <v>11</v>
      </c>
      <c r="B13" s="46" t="s">
        <v>1</v>
      </c>
      <c r="C13" s="47"/>
      <c r="D13" s="46" t="s">
        <v>2</v>
      </c>
      <c r="E13" s="47"/>
      <c r="F13" s="46" t="s">
        <v>3</v>
      </c>
      <c r="G13" s="47"/>
      <c r="H13" s="46" t="s">
        <v>4</v>
      </c>
      <c r="I13" s="47"/>
      <c r="J13" s="46" t="s">
        <v>5</v>
      </c>
      <c r="K13" s="47"/>
      <c r="L13" s="46" t="s">
        <v>6</v>
      </c>
      <c r="M13" s="47"/>
      <c r="N13" s="46" t="s">
        <v>7</v>
      </c>
      <c r="O13" s="47"/>
      <c r="P13" s="42" t="s">
        <v>8</v>
      </c>
    </row>
    <row r="14" spans="1:16" ht="12.75" customHeight="1">
      <c r="A14" s="6" t="s">
        <v>12</v>
      </c>
      <c r="B14" s="43" t="s">
        <v>9</v>
      </c>
      <c r="C14" s="44" t="s">
        <v>10</v>
      </c>
      <c r="D14" s="43" t="s">
        <v>9</v>
      </c>
      <c r="E14" s="44" t="s">
        <v>10</v>
      </c>
      <c r="F14" s="43" t="s">
        <v>9</v>
      </c>
      <c r="G14" s="44" t="s">
        <v>10</v>
      </c>
      <c r="H14" s="43" t="s">
        <v>9</v>
      </c>
      <c r="I14" s="44" t="s">
        <v>10</v>
      </c>
      <c r="J14" s="43" t="s">
        <v>9</v>
      </c>
      <c r="K14" s="44" t="s">
        <v>10</v>
      </c>
      <c r="L14" s="43" t="s">
        <v>9</v>
      </c>
      <c r="M14" s="44" t="s">
        <v>10</v>
      </c>
      <c r="N14" s="43" t="s">
        <v>9</v>
      </c>
      <c r="O14" s="44" t="s">
        <v>10</v>
      </c>
      <c r="P14" s="45" t="s">
        <v>7</v>
      </c>
    </row>
    <row r="15" spans="1:16" ht="12.75" customHeight="1">
      <c r="A15" s="6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2"/>
      <c r="O15" s="13"/>
      <c r="P15" s="14"/>
    </row>
    <row r="16" spans="1:16" s="16" customFormat="1" ht="12.75" customHeight="1">
      <c r="A16" s="15" t="s">
        <v>45</v>
      </c>
      <c r="B16" s="63">
        <v>1</v>
      </c>
      <c r="C16" s="64">
        <v>5</v>
      </c>
      <c r="D16" s="63">
        <v>0</v>
      </c>
      <c r="E16" s="64">
        <v>0</v>
      </c>
      <c r="F16" s="63">
        <v>3</v>
      </c>
      <c r="G16" s="64">
        <v>2</v>
      </c>
      <c r="H16" s="63">
        <v>0</v>
      </c>
      <c r="I16" s="64">
        <v>0</v>
      </c>
      <c r="J16" s="63">
        <v>0</v>
      </c>
      <c r="K16" s="64">
        <v>0</v>
      </c>
      <c r="L16" s="63">
        <v>1</v>
      </c>
      <c r="M16" s="64">
        <v>0</v>
      </c>
      <c r="N16" s="63">
        <f aca="true" t="shared" si="1" ref="N16:O20">L16+J16+H16+F16+D16+B16</f>
        <v>5</v>
      </c>
      <c r="O16" s="64">
        <f t="shared" si="1"/>
        <v>7</v>
      </c>
      <c r="P16" s="65">
        <f>O16+N16</f>
        <v>12</v>
      </c>
    </row>
    <row r="17" spans="1:16" s="16" customFormat="1" ht="12.75" customHeight="1">
      <c r="A17" s="15" t="s">
        <v>47</v>
      </c>
      <c r="B17" s="63">
        <v>1</v>
      </c>
      <c r="C17" s="64">
        <v>7</v>
      </c>
      <c r="D17" s="63">
        <v>0</v>
      </c>
      <c r="E17" s="64">
        <v>1</v>
      </c>
      <c r="F17" s="63">
        <v>2</v>
      </c>
      <c r="G17" s="64">
        <v>3</v>
      </c>
      <c r="H17" s="63">
        <v>0</v>
      </c>
      <c r="I17" s="64">
        <v>0</v>
      </c>
      <c r="J17" s="63">
        <v>0</v>
      </c>
      <c r="K17" s="64">
        <v>0</v>
      </c>
      <c r="L17" s="63">
        <v>0</v>
      </c>
      <c r="M17" s="64">
        <v>0</v>
      </c>
      <c r="N17" s="63">
        <f t="shared" si="1"/>
        <v>3</v>
      </c>
      <c r="O17" s="64">
        <f t="shared" si="1"/>
        <v>11</v>
      </c>
      <c r="P17" s="65">
        <f>O17+N17</f>
        <v>14</v>
      </c>
    </row>
    <row r="18" spans="1:16" s="16" customFormat="1" ht="12.75" customHeight="1">
      <c r="A18" s="15" t="s">
        <v>52</v>
      </c>
      <c r="B18" s="63">
        <v>1</v>
      </c>
      <c r="C18" s="64">
        <v>8</v>
      </c>
      <c r="D18" s="63">
        <v>0</v>
      </c>
      <c r="E18" s="64">
        <v>1</v>
      </c>
      <c r="F18" s="63">
        <v>1</v>
      </c>
      <c r="G18" s="64">
        <v>2</v>
      </c>
      <c r="H18" s="63">
        <v>0</v>
      </c>
      <c r="I18" s="64">
        <v>0</v>
      </c>
      <c r="J18" s="63">
        <v>0</v>
      </c>
      <c r="K18" s="64">
        <v>0</v>
      </c>
      <c r="L18" s="63">
        <v>0</v>
      </c>
      <c r="M18" s="64">
        <v>0</v>
      </c>
      <c r="N18" s="63">
        <f t="shared" si="1"/>
        <v>2</v>
      </c>
      <c r="O18" s="64">
        <f t="shared" si="1"/>
        <v>11</v>
      </c>
      <c r="P18" s="65">
        <f>O18+N18</f>
        <v>13</v>
      </c>
    </row>
    <row r="19" spans="1:16" s="16" customFormat="1" ht="12.75" customHeight="1">
      <c r="A19" s="15" t="s">
        <v>59</v>
      </c>
      <c r="B19" s="63">
        <v>0</v>
      </c>
      <c r="C19" s="64">
        <v>13</v>
      </c>
      <c r="D19" s="63">
        <v>0</v>
      </c>
      <c r="E19" s="64">
        <v>0</v>
      </c>
      <c r="F19" s="63">
        <v>0</v>
      </c>
      <c r="G19" s="64">
        <v>3</v>
      </c>
      <c r="H19" s="63">
        <v>0</v>
      </c>
      <c r="I19" s="64">
        <v>0</v>
      </c>
      <c r="J19" s="63">
        <v>0</v>
      </c>
      <c r="K19" s="64">
        <v>0</v>
      </c>
      <c r="L19" s="63">
        <v>0</v>
      </c>
      <c r="M19" s="64">
        <v>0</v>
      </c>
      <c r="N19" s="63">
        <f t="shared" si="1"/>
        <v>0</v>
      </c>
      <c r="O19" s="64">
        <f t="shared" si="1"/>
        <v>16</v>
      </c>
      <c r="P19" s="65">
        <f>O19+N19</f>
        <v>16</v>
      </c>
    </row>
    <row r="20" spans="1:16" s="16" customFormat="1" ht="12.75" customHeight="1">
      <c r="A20" s="15" t="s">
        <v>76</v>
      </c>
      <c r="B20" s="63">
        <v>1</v>
      </c>
      <c r="C20" s="64">
        <v>6</v>
      </c>
      <c r="D20" s="63">
        <v>0</v>
      </c>
      <c r="E20" s="64">
        <v>0</v>
      </c>
      <c r="F20" s="63">
        <v>0</v>
      </c>
      <c r="G20" s="64">
        <v>0</v>
      </c>
      <c r="H20" s="63">
        <v>0</v>
      </c>
      <c r="I20" s="64">
        <v>0</v>
      </c>
      <c r="J20" s="63">
        <v>0</v>
      </c>
      <c r="K20" s="64">
        <v>0</v>
      </c>
      <c r="L20" s="63">
        <v>0</v>
      </c>
      <c r="M20" s="64">
        <v>0</v>
      </c>
      <c r="N20" s="63">
        <f t="shared" si="1"/>
        <v>1</v>
      </c>
      <c r="O20" s="64">
        <f t="shared" si="1"/>
        <v>6</v>
      </c>
      <c r="P20" s="65">
        <f>O20+N20</f>
        <v>7</v>
      </c>
    </row>
    <row r="21" spans="2:16" ht="12.75" customHeight="1"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  <c r="P21" s="11"/>
    </row>
    <row r="24" ht="12.75" customHeight="1">
      <c r="A24" s="39" t="s">
        <v>69</v>
      </c>
    </row>
    <row r="25" spans="1:13" ht="12.75" customHeight="1">
      <c r="A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ht="12.75" customHeight="1">
      <c r="A26" s="36"/>
    </row>
    <row r="72" spans="1:16" s="16" customFormat="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82" spans="1:16" s="16" customFormat="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104" spans="1:16" s="16" customFormat="1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27" spans="1:16" s="16" customFormat="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50" spans="1:16" s="16" customFormat="1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72" spans="1:16" s="16" customFormat="1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94" spans="1:16" s="16" customFormat="1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226" spans="1:16" s="16" customFormat="1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36" spans="1:16" s="16" customFormat="1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58" spans="1:16" s="16" customFormat="1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70" spans="1:16" s="16" customFormat="1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81" spans="1:16" s="16" customFormat="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94" spans="1:16" s="16" customFormat="1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326" spans="1:16" s="16" customFormat="1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36" spans="1:16" s="16" customFormat="1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03/15/2005 (mwc)
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M347"/>
  <sheetViews>
    <sheetView workbookViewId="0" topLeftCell="A1">
      <selection activeCell="C31" sqref="C31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spans="1:8" ht="12.75" customHeight="1">
      <c r="A1" s="1" t="s">
        <v>75</v>
      </c>
      <c r="B1" s="16"/>
      <c r="C1" s="16"/>
      <c r="D1" s="16"/>
      <c r="E1" s="16"/>
      <c r="F1"/>
      <c r="G1"/>
      <c r="H1"/>
    </row>
    <row r="2" spans="1:8" ht="12.75" customHeight="1">
      <c r="A2" s="6"/>
      <c r="F2"/>
      <c r="G2"/>
      <c r="H2"/>
    </row>
    <row r="3" spans="1:8" ht="12.75" customHeight="1">
      <c r="A3" s="6" t="s">
        <v>13</v>
      </c>
      <c r="F3"/>
      <c r="G3"/>
      <c r="H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45</v>
      </c>
      <c r="B6" s="14">
        <v>5</v>
      </c>
      <c r="C6" s="14">
        <f>SH!P16</f>
        <v>12</v>
      </c>
      <c r="D6" s="14">
        <v>15</v>
      </c>
      <c r="E6" s="26"/>
      <c r="F6" s="26"/>
      <c r="G6" s="26"/>
    </row>
    <row r="7" spans="1:7" s="16" customFormat="1" ht="12.75" customHeight="1">
      <c r="A7" s="15" t="s">
        <v>47</v>
      </c>
      <c r="B7" s="14">
        <v>7</v>
      </c>
      <c r="C7" s="14">
        <f>SH!P17</f>
        <v>14</v>
      </c>
      <c r="D7" s="14">
        <v>11</v>
      </c>
      <c r="E7" s="26"/>
      <c r="F7" s="26"/>
      <c r="G7" s="26"/>
    </row>
    <row r="8" spans="1:7" s="16" customFormat="1" ht="12.75" customHeight="1">
      <c r="A8" s="6" t="s">
        <v>52</v>
      </c>
      <c r="B8" s="14">
        <v>8</v>
      </c>
      <c r="C8" s="14">
        <f>SH!P18</f>
        <v>13</v>
      </c>
      <c r="D8" s="14">
        <v>15</v>
      </c>
      <c r="E8" s="26"/>
      <c r="F8" s="26"/>
      <c r="G8" s="26"/>
    </row>
    <row r="9" spans="1:7" s="16" customFormat="1" ht="12.75" customHeight="1">
      <c r="A9" s="6" t="s">
        <v>59</v>
      </c>
      <c r="B9" s="14">
        <v>11</v>
      </c>
      <c r="C9" s="14">
        <f>SH!P19</f>
        <v>16</v>
      </c>
      <c r="D9" s="14">
        <v>10</v>
      </c>
      <c r="E9" s="26"/>
      <c r="F9" s="26"/>
      <c r="G9" s="26"/>
    </row>
    <row r="10" spans="1:7" s="16" customFormat="1" ht="12.75" customHeight="1">
      <c r="A10" s="6" t="s">
        <v>76</v>
      </c>
      <c r="B10" s="14">
        <v>5</v>
      </c>
      <c r="C10" s="14">
        <f>SH!P20</f>
        <v>7</v>
      </c>
      <c r="D10" s="14">
        <v>11</v>
      </c>
      <c r="E10" s="26"/>
      <c r="F10" s="26"/>
      <c r="G10" s="26"/>
    </row>
    <row r="11" spans="1:7" ht="12.75" customHeight="1">
      <c r="A11" s="6"/>
      <c r="B11" s="7"/>
      <c r="C11" s="7"/>
      <c r="D11" s="7"/>
      <c r="E11"/>
      <c r="F11"/>
      <c r="G11"/>
    </row>
    <row r="12" spans="6:8" ht="12.75" customHeight="1">
      <c r="F12"/>
      <c r="G12"/>
      <c r="H12"/>
    </row>
    <row r="13" spans="1:8" s="39" customFormat="1" ht="12.75" customHeight="1">
      <c r="A13" s="40" t="s">
        <v>17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18</v>
      </c>
      <c r="G13" s="50" t="s">
        <v>7</v>
      </c>
      <c r="H13" s="50" t="s">
        <v>8</v>
      </c>
    </row>
    <row r="14" spans="1:8" s="39" customFormat="1" ht="12.75" customHeight="1">
      <c r="A14" s="40"/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2" t="s">
        <v>18</v>
      </c>
      <c r="H14" s="52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45</v>
      </c>
      <c r="B16" s="77">
        <v>1758</v>
      </c>
      <c r="C16" s="77">
        <v>303</v>
      </c>
      <c r="D16" s="77">
        <f>C16+B16</f>
        <v>2061</v>
      </c>
      <c r="E16" s="77">
        <v>0</v>
      </c>
      <c r="F16" s="77">
        <v>0</v>
      </c>
      <c r="G16" s="77">
        <f>F16+E16</f>
        <v>0</v>
      </c>
      <c r="H16" s="78">
        <f>G16+D16</f>
        <v>2061</v>
      </c>
    </row>
    <row r="17" spans="1:8" ht="12.75" customHeight="1">
      <c r="A17" s="6" t="s">
        <v>51</v>
      </c>
      <c r="B17" s="77">
        <v>327</v>
      </c>
      <c r="C17" s="77">
        <v>0</v>
      </c>
      <c r="D17" s="77">
        <f>C17+B17</f>
        <v>327</v>
      </c>
      <c r="E17" s="77">
        <v>0</v>
      </c>
      <c r="F17" s="77">
        <v>0</v>
      </c>
      <c r="G17" s="77">
        <f>F17+E17</f>
        <v>0</v>
      </c>
      <c r="H17" s="78">
        <f>G17+D17</f>
        <v>327</v>
      </c>
    </row>
    <row r="18" spans="1:8" ht="12.75" customHeight="1">
      <c r="A18" s="6" t="s">
        <v>52</v>
      </c>
      <c r="B18" s="77">
        <v>0</v>
      </c>
      <c r="C18" s="77">
        <v>0</v>
      </c>
      <c r="D18" s="77">
        <f>C18+B18</f>
        <v>0</v>
      </c>
      <c r="E18" s="77">
        <v>0</v>
      </c>
      <c r="F18" s="77">
        <v>0</v>
      </c>
      <c r="G18" s="77">
        <f>F18+E18</f>
        <v>0</v>
      </c>
      <c r="H18" s="78">
        <f>G18+D18</f>
        <v>0</v>
      </c>
    </row>
    <row r="19" spans="1:8" ht="12.75" customHeight="1">
      <c r="A19" s="6" t="s">
        <v>59</v>
      </c>
      <c r="B19" s="77">
        <v>0</v>
      </c>
      <c r="C19" s="77">
        <v>0</v>
      </c>
      <c r="D19" s="77">
        <f>C19+B19</f>
        <v>0</v>
      </c>
      <c r="E19" s="77">
        <v>0</v>
      </c>
      <c r="F19" s="77">
        <v>0</v>
      </c>
      <c r="G19" s="77">
        <f>F19+E19</f>
        <v>0</v>
      </c>
      <c r="H19" s="78">
        <f>G19+D19</f>
        <v>0</v>
      </c>
    </row>
    <row r="20" spans="1:8" ht="12.75" customHeight="1">
      <c r="A20" s="6" t="s">
        <v>76</v>
      </c>
      <c r="B20" s="77">
        <v>0</v>
      </c>
      <c r="C20" s="77">
        <v>0</v>
      </c>
      <c r="D20" s="77">
        <f>C20+B20</f>
        <v>0</v>
      </c>
      <c r="E20" s="77">
        <v>0</v>
      </c>
      <c r="F20" s="77">
        <v>0</v>
      </c>
      <c r="G20" s="77">
        <f>F20+E20</f>
        <v>0</v>
      </c>
      <c r="H20" s="78">
        <f>G20+D20</f>
        <v>0</v>
      </c>
    </row>
    <row r="21" spans="1:8" ht="12.75" customHeight="1">
      <c r="A21" s="37"/>
      <c r="B21" s="9"/>
      <c r="C21" s="9"/>
      <c r="D21" s="9"/>
      <c r="E21" s="9"/>
      <c r="F21" s="9"/>
      <c r="G21" s="9"/>
      <c r="H21" s="11"/>
    </row>
    <row r="22" spans="1:5" ht="12.75" customHeight="1">
      <c r="A22" s="37"/>
      <c r="B22"/>
      <c r="C22"/>
      <c r="D22"/>
      <c r="E22"/>
    </row>
    <row r="23" spans="1:8" s="39" customFormat="1" ht="12.75" customHeight="1">
      <c r="A23" s="40" t="s">
        <v>23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24</v>
      </c>
      <c r="G23" s="49" t="s">
        <v>25</v>
      </c>
      <c r="H23" s="50" t="s">
        <v>8</v>
      </c>
    </row>
    <row r="24" spans="2:8" s="39" customFormat="1" ht="12.75" customHeight="1"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1" t="s">
        <v>18</v>
      </c>
      <c r="H24" s="52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45</v>
      </c>
      <c r="B26" s="24">
        <v>1494.3</v>
      </c>
      <c r="C26" s="24">
        <v>348.45</v>
      </c>
      <c r="D26" s="24">
        <f>C26+B26</f>
        <v>1842.75</v>
      </c>
      <c r="E26" s="24">
        <v>0</v>
      </c>
      <c r="F26" s="24">
        <v>0</v>
      </c>
      <c r="G26" s="24">
        <f>F26+E26</f>
        <v>0</v>
      </c>
      <c r="H26" s="25">
        <f>G26+D26</f>
        <v>1842.75</v>
      </c>
    </row>
    <row r="27" spans="1:8" ht="12.75" customHeight="1">
      <c r="A27" s="6" t="s">
        <v>51</v>
      </c>
      <c r="B27" s="24">
        <v>277.95</v>
      </c>
      <c r="C27" s="24">
        <v>0</v>
      </c>
      <c r="D27" s="24">
        <f>C27+B27</f>
        <v>277.95</v>
      </c>
      <c r="E27" s="24">
        <v>0</v>
      </c>
      <c r="F27" s="24">
        <v>0</v>
      </c>
      <c r="G27" s="24">
        <f>F27+E27</f>
        <v>0</v>
      </c>
      <c r="H27" s="25">
        <f>G27+D27</f>
        <v>277.95</v>
      </c>
    </row>
    <row r="28" spans="1:8" ht="12.75" customHeight="1">
      <c r="A28" s="6" t="s">
        <v>52</v>
      </c>
      <c r="B28" s="24">
        <v>0</v>
      </c>
      <c r="C28" s="24">
        <v>0</v>
      </c>
      <c r="D28" s="24">
        <f>C28+B28</f>
        <v>0</v>
      </c>
      <c r="E28" s="24">
        <v>0</v>
      </c>
      <c r="F28" s="24">
        <v>0</v>
      </c>
      <c r="G28" s="24">
        <f>F28+E28</f>
        <v>0</v>
      </c>
      <c r="H28" s="25">
        <f>G28+D28</f>
        <v>0</v>
      </c>
    </row>
    <row r="29" spans="1:8" ht="12.75" customHeight="1">
      <c r="A29" s="6" t="s">
        <v>59</v>
      </c>
      <c r="B29" s="24">
        <v>0</v>
      </c>
      <c r="C29" s="24">
        <v>0</v>
      </c>
      <c r="D29" s="24">
        <f>C29+B29</f>
        <v>0</v>
      </c>
      <c r="E29" s="24">
        <v>0</v>
      </c>
      <c r="F29" s="24">
        <v>0</v>
      </c>
      <c r="G29" s="24">
        <f>F29+E29</f>
        <v>0</v>
      </c>
      <c r="H29" s="25">
        <f>G29+D29</f>
        <v>0</v>
      </c>
    </row>
    <row r="30" spans="1:8" ht="12.75" customHeight="1">
      <c r="A30" s="6" t="s">
        <v>76</v>
      </c>
      <c r="B30" s="24">
        <v>0</v>
      </c>
      <c r="C30" s="24">
        <v>0</v>
      </c>
      <c r="D30" s="24">
        <f>C30+B30</f>
        <v>0</v>
      </c>
      <c r="E30" s="24">
        <v>0</v>
      </c>
      <c r="F30" s="24">
        <v>0</v>
      </c>
      <c r="G30" s="24">
        <f>F30+E30</f>
        <v>0</v>
      </c>
      <c r="H30" s="25">
        <f>G30+D30</f>
        <v>0</v>
      </c>
    </row>
    <row r="31" spans="1:8" ht="12.75" customHeight="1">
      <c r="A31" s="37"/>
      <c r="B31" s="9"/>
      <c r="C31" s="9"/>
      <c r="D31" s="9"/>
      <c r="E31" s="9"/>
      <c r="F31" s="9"/>
      <c r="G31" s="9"/>
      <c r="H31" s="11"/>
    </row>
    <row r="32" spans="6:8" ht="12.75" customHeight="1">
      <c r="F32"/>
      <c r="G32"/>
      <c r="H32"/>
    </row>
    <row r="33" ht="12.75" customHeight="1">
      <c r="A33" s="39" t="s">
        <v>69</v>
      </c>
    </row>
    <row r="35" ht="12.75" customHeight="1">
      <c r="A35" s="36" t="s">
        <v>55</v>
      </c>
    </row>
    <row r="36" ht="12.75" customHeight="1">
      <c r="A36" s="36" t="s">
        <v>49</v>
      </c>
    </row>
    <row r="41" spans="1:13" s="16" customFormat="1" ht="12.75" customHeight="1">
      <c r="A41" s="3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52" spans="1:13" s="16" customFormat="1" ht="12.75" customHeight="1">
      <c r="A52" s="3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61" spans="1:13" s="16" customFormat="1" ht="12.75" customHeight="1">
      <c r="A61" s="3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95" spans="1:13" s="16" customFormat="1" ht="12.75" customHeight="1">
      <c r="A95" s="3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128" spans="1:13" s="16" customFormat="1" ht="12.75" customHeight="1">
      <c r="A128" s="3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62" spans="1:13" s="16" customFormat="1" ht="12.75" customHeight="1">
      <c r="A162" s="3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95" spans="1:13" s="16" customFormat="1" ht="12.75" customHeight="1">
      <c r="A195" s="3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250" spans="1:13" s="16" customFormat="1" ht="12.75" customHeight="1">
      <c r="A250" s="3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82" spans="1:13" s="16" customFormat="1" ht="12.75" customHeight="1">
      <c r="A282" s="3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93" spans="1:13" s="16" customFormat="1" ht="12.75" customHeight="1">
      <c r="A293" s="3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6" spans="1:13" s="16" customFormat="1" ht="12.75" customHeight="1">
      <c r="A326" s="3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38" spans="1:13" s="16" customFormat="1" ht="12.75" customHeight="1">
      <c r="A338" s="36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47" spans="1:13" s="16" customFormat="1" ht="12.75" customHeight="1">
      <c r="A347" s="36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selection activeCell="A44" sqref="A44:IV44"/>
    </sheetView>
  </sheetViews>
  <sheetFormatPr defaultColWidth="9.140625" defaultRowHeight="12.75"/>
  <cols>
    <col min="1" max="1" width="22.421875" style="0" customWidth="1"/>
    <col min="2" max="18" width="7.28125" style="0" customWidth="1"/>
  </cols>
  <sheetData>
    <row r="1" spans="1:5" ht="12.75">
      <c r="A1" s="93" t="s">
        <v>48</v>
      </c>
      <c r="B1" s="93"/>
      <c r="C1" s="93"/>
      <c r="D1" s="93"/>
      <c r="E1" s="93"/>
    </row>
    <row r="3" spans="1:4" ht="12.75">
      <c r="A3" s="6" t="s">
        <v>58</v>
      </c>
      <c r="B3" s="2"/>
      <c r="C3" s="2"/>
      <c r="D3" s="2"/>
    </row>
    <row r="4" spans="1:4" ht="12.75">
      <c r="A4" s="40" t="s">
        <v>11</v>
      </c>
      <c r="B4" s="48" t="s">
        <v>16</v>
      </c>
      <c r="C4" s="48" t="s">
        <v>14</v>
      </c>
      <c r="D4" s="48" t="s">
        <v>15</v>
      </c>
    </row>
    <row r="5" spans="1:4" ht="12.75">
      <c r="A5" s="36"/>
      <c r="B5" s="8"/>
      <c r="C5" s="8"/>
      <c r="D5" s="8"/>
    </row>
    <row r="6" spans="1:4" ht="12.75">
      <c r="A6" s="6" t="s">
        <v>45</v>
      </c>
      <c r="B6" s="113">
        <v>0</v>
      </c>
      <c r="C6" s="113">
        <v>0</v>
      </c>
      <c r="D6" s="114">
        <v>0</v>
      </c>
    </row>
    <row r="7" spans="1:4" ht="12.75">
      <c r="A7" s="6" t="s">
        <v>47</v>
      </c>
      <c r="B7" s="113">
        <v>0</v>
      </c>
      <c r="C7" s="112">
        <f>+R28</f>
        <v>1</v>
      </c>
      <c r="D7" s="115">
        <v>2</v>
      </c>
    </row>
    <row r="8" spans="1:4" ht="12.75">
      <c r="A8" s="6" t="s">
        <v>52</v>
      </c>
      <c r="B8" s="112">
        <v>1</v>
      </c>
      <c r="C8" s="112">
        <f>+R29</f>
        <v>3</v>
      </c>
      <c r="D8" s="115">
        <v>2</v>
      </c>
    </row>
    <row r="9" spans="1:4" ht="12.75">
      <c r="A9" s="6" t="s">
        <v>59</v>
      </c>
      <c r="B9" s="112">
        <v>1</v>
      </c>
      <c r="C9" s="112">
        <f>+R30</f>
        <v>2</v>
      </c>
      <c r="D9" s="115">
        <v>1</v>
      </c>
    </row>
    <row r="10" spans="1:4" ht="12.75">
      <c r="A10" s="6" t="s">
        <v>76</v>
      </c>
      <c r="B10" s="112">
        <v>0</v>
      </c>
      <c r="C10" s="112">
        <f>+R31</f>
        <v>3</v>
      </c>
      <c r="D10" s="115">
        <v>2</v>
      </c>
    </row>
    <row r="11" spans="1:4" ht="12.75">
      <c r="A11" s="36"/>
      <c r="B11" s="9"/>
      <c r="C11" s="9"/>
      <c r="D11" s="11"/>
    </row>
    <row r="13" spans="1:18" ht="12.75">
      <c r="A13" s="6"/>
      <c r="B13" s="46" t="s">
        <v>1</v>
      </c>
      <c r="C13" s="47"/>
      <c r="D13" s="46" t="s">
        <v>2</v>
      </c>
      <c r="E13" s="47"/>
      <c r="F13" s="46" t="s">
        <v>3</v>
      </c>
      <c r="G13" s="47"/>
      <c r="H13" s="46" t="s">
        <v>4</v>
      </c>
      <c r="I13" s="47"/>
      <c r="J13" s="46" t="s">
        <v>5</v>
      </c>
      <c r="K13" s="47"/>
      <c r="L13" s="128" t="s">
        <v>6</v>
      </c>
      <c r="M13" s="129"/>
      <c r="N13" s="117" t="s">
        <v>60</v>
      </c>
      <c r="O13" s="117"/>
      <c r="P13" s="46" t="s">
        <v>7</v>
      </c>
      <c r="Q13" s="47"/>
      <c r="R13" s="42" t="s">
        <v>8</v>
      </c>
    </row>
    <row r="14" spans="1:18" ht="12.75">
      <c r="A14" s="6" t="s">
        <v>81</v>
      </c>
      <c r="B14" s="43" t="s">
        <v>9</v>
      </c>
      <c r="C14" s="44" t="s">
        <v>10</v>
      </c>
      <c r="D14" s="43" t="s">
        <v>9</v>
      </c>
      <c r="E14" s="44" t="s">
        <v>10</v>
      </c>
      <c r="F14" s="43" t="s">
        <v>9</v>
      </c>
      <c r="G14" s="44" t="s">
        <v>10</v>
      </c>
      <c r="H14" s="43" t="s">
        <v>9</v>
      </c>
      <c r="I14" s="44" t="s">
        <v>10</v>
      </c>
      <c r="J14" s="43" t="s">
        <v>9</v>
      </c>
      <c r="K14" s="44" t="s">
        <v>10</v>
      </c>
      <c r="L14" s="43" t="s">
        <v>9</v>
      </c>
      <c r="M14" s="44" t="s">
        <v>10</v>
      </c>
      <c r="N14" s="43" t="s">
        <v>9</v>
      </c>
      <c r="O14" s="44" t="s">
        <v>10</v>
      </c>
      <c r="P14" s="43" t="s">
        <v>9</v>
      </c>
      <c r="Q14" s="44" t="s">
        <v>10</v>
      </c>
      <c r="R14" s="45" t="s">
        <v>7</v>
      </c>
    </row>
    <row r="15" spans="1:18" ht="12.75">
      <c r="A15" s="6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18"/>
      <c r="O15" s="118"/>
      <c r="P15" s="12"/>
      <c r="Q15" s="13"/>
      <c r="R15" s="14"/>
    </row>
    <row r="16" spans="1:18" ht="12.75">
      <c r="A16" s="6" t="s">
        <v>45</v>
      </c>
      <c r="B16" s="63"/>
      <c r="C16" s="64"/>
      <c r="D16" s="63"/>
      <c r="E16" s="64"/>
      <c r="F16" s="63"/>
      <c r="G16" s="64"/>
      <c r="H16" s="63"/>
      <c r="I16" s="64"/>
      <c r="J16" s="63"/>
      <c r="K16" s="64"/>
      <c r="L16" s="63"/>
      <c r="M16" s="64"/>
      <c r="N16" s="85"/>
      <c r="O16" s="85"/>
      <c r="P16" s="63"/>
      <c r="Q16" s="64"/>
      <c r="R16" s="65"/>
    </row>
    <row r="17" spans="1:18" ht="12.75">
      <c r="A17" s="6" t="s">
        <v>47</v>
      </c>
      <c r="B17" s="120"/>
      <c r="C17" s="121"/>
      <c r="D17" s="120"/>
      <c r="E17" s="121"/>
      <c r="F17" s="120"/>
      <c r="G17" s="121"/>
      <c r="H17" s="120"/>
      <c r="I17" s="121"/>
      <c r="J17" s="120"/>
      <c r="K17" s="121"/>
      <c r="L17" s="120"/>
      <c r="M17" s="121"/>
      <c r="N17" s="85"/>
      <c r="O17" s="85"/>
      <c r="P17" s="120"/>
      <c r="Q17" s="121"/>
      <c r="R17" s="123">
        <f>SUM(Q17,P17)</f>
        <v>0</v>
      </c>
    </row>
    <row r="18" spans="1:18" ht="12.75">
      <c r="A18" s="95" t="s">
        <v>52</v>
      </c>
      <c r="B18" s="120">
        <v>0</v>
      </c>
      <c r="C18" s="121">
        <v>0</v>
      </c>
      <c r="D18" s="120">
        <v>0</v>
      </c>
      <c r="E18" s="121">
        <v>1</v>
      </c>
      <c r="F18" s="120">
        <v>0</v>
      </c>
      <c r="G18" s="122">
        <v>0</v>
      </c>
      <c r="H18" s="120">
        <v>0</v>
      </c>
      <c r="I18" s="122">
        <v>0</v>
      </c>
      <c r="J18" s="120">
        <v>0</v>
      </c>
      <c r="K18" s="122">
        <v>0</v>
      </c>
      <c r="L18" s="120">
        <v>0</v>
      </c>
      <c r="M18" s="121">
        <v>0</v>
      </c>
      <c r="N18" s="85">
        <v>0</v>
      </c>
      <c r="O18" s="85">
        <v>0</v>
      </c>
      <c r="P18" s="120">
        <f aca="true" t="shared" si="0" ref="P18:Q20">SUM(L18,J18,H18,F18,D18,B18)</f>
        <v>0</v>
      </c>
      <c r="Q18" s="121">
        <f t="shared" si="0"/>
        <v>1</v>
      </c>
      <c r="R18" s="123">
        <f>SUM(Q18,P18)</f>
        <v>1</v>
      </c>
    </row>
    <row r="19" spans="1:18" ht="12.75">
      <c r="A19" s="6" t="s">
        <v>59</v>
      </c>
      <c r="B19" s="120">
        <v>0</v>
      </c>
      <c r="C19" s="121">
        <v>0</v>
      </c>
      <c r="D19" s="120">
        <v>0</v>
      </c>
      <c r="E19" s="121">
        <v>0</v>
      </c>
      <c r="F19" s="120">
        <v>0</v>
      </c>
      <c r="G19" s="122">
        <v>0</v>
      </c>
      <c r="H19" s="120">
        <v>0</v>
      </c>
      <c r="I19" s="122">
        <v>0</v>
      </c>
      <c r="J19" s="120">
        <v>0</v>
      </c>
      <c r="K19" s="122">
        <v>0</v>
      </c>
      <c r="L19" s="120">
        <v>0</v>
      </c>
      <c r="M19" s="121">
        <v>0</v>
      </c>
      <c r="N19" s="85">
        <v>0</v>
      </c>
      <c r="O19" s="85">
        <v>0</v>
      </c>
      <c r="P19" s="120">
        <f t="shared" si="0"/>
        <v>0</v>
      </c>
      <c r="Q19" s="121">
        <f t="shared" si="0"/>
        <v>0</v>
      </c>
      <c r="R19" s="123">
        <f>SUM(Q19,P19)</f>
        <v>0</v>
      </c>
    </row>
    <row r="20" spans="1:18" ht="12.75">
      <c r="A20" s="6" t="s">
        <v>76</v>
      </c>
      <c r="B20" s="120">
        <v>1</v>
      </c>
      <c r="C20" s="121">
        <v>2</v>
      </c>
      <c r="D20" s="120">
        <v>0</v>
      </c>
      <c r="E20" s="121">
        <v>0</v>
      </c>
      <c r="F20" s="120">
        <v>0</v>
      </c>
      <c r="G20" s="122">
        <v>0</v>
      </c>
      <c r="H20" s="120">
        <v>0</v>
      </c>
      <c r="I20" s="122">
        <v>0</v>
      </c>
      <c r="J20" s="120">
        <v>0</v>
      </c>
      <c r="K20" s="122">
        <v>0</v>
      </c>
      <c r="L20" s="120">
        <v>0</v>
      </c>
      <c r="M20" s="121">
        <v>0</v>
      </c>
      <c r="N20" s="85">
        <v>0</v>
      </c>
      <c r="O20" s="85">
        <v>0</v>
      </c>
      <c r="P20" s="120">
        <f t="shared" si="0"/>
        <v>1</v>
      </c>
      <c r="Q20" s="121">
        <f t="shared" si="0"/>
        <v>2</v>
      </c>
      <c r="R20" s="123">
        <f>SUM(Q20,P20)</f>
        <v>3</v>
      </c>
    </row>
    <row r="21" spans="1:18" ht="12.75">
      <c r="A21" s="2"/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20"/>
      <c r="O21" s="20"/>
      <c r="P21" s="9"/>
      <c r="Q21" s="10"/>
      <c r="R21" s="11"/>
    </row>
    <row r="23" spans="1:18" ht="12.75">
      <c r="A23" s="6" t="s">
        <v>58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6" t="s">
        <v>11</v>
      </c>
      <c r="B24" s="46" t="s">
        <v>1</v>
      </c>
      <c r="C24" s="47"/>
      <c r="D24" s="46" t="s">
        <v>2</v>
      </c>
      <c r="E24" s="47"/>
      <c r="F24" s="46" t="s">
        <v>3</v>
      </c>
      <c r="G24" s="47"/>
      <c r="H24" s="46" t="s">
        <v>4</v>
      </c>
      <c r="I24" s="47"/>
      <c r="J24" s="46" t="s">
        <v>5</v>
      </c>
      <c r="K24" s="47"/>
      <c r="L24" s="128" t="s">
        <v>6</v>
      </c>
      <c r="M24" s="129"/>
      <c r="N24" s="117" t="s">
        <v>60</v>
      </c>
      <c r="O24" s="117"/>
      <c r="P24" s="46" t="s">
        <v>7</v>
      </c>
      <c r="Q24" s="47"/>
      <c r="R24" s="42" t="s">
        <v>8</v>
      </c>
    </row>
    <row r="25" spans="1:18" ht="12.75">
      <c r="A25" s="6" t="s">
        <v>12</v>
      </c>
      <c r="B25" s="43" t="s">
        <v>9</v>
      </c>
      <c r="C25" s="44" t="s">
        <v>10</v>
      </c>
      <c r="D25" s="43" t="s">
        <v>9</v>
      </c>
      <c r="E25" s="44" t="s">
        <v>10</v>
      </c>
      <c r="F25" s="43" t="s">
        <v>9</v>
      </c>
      <c r="G25" s="44" t="s">
        <v>10</v>
      </c>
      <c r="H25" s="43" t="s">
        <v>9</v>
      </c>
      <c r="I25" s="44" t="s">
        <v>10</v>
      </c>
      <c r="J25" s="43" t="s">
        <v>9</v>
      </c>
      <c r="K25" s="44" t="s">
        <v>10</v>
      </c>
      <c r="L25" s="43" t="s">
        <v>9</v>
      </c>
      <c r="M25" s="44" t="s">
        <v>10</v>
      </c>
      <c r="N25" s="43" t="s">
        <v>9</v>
      </c>
      <c r="O25" s="44" t="s">
        <v>10</v>
      </c>
      <c r="P25" s="43" t="s">
        <v>9</v>
      </c>
      <c r="Q25" s="44" t="s">
        <v>10</v>
      </c>
      <c r="R25" s="45" t="s">
        <v>7</v>
      </c>
    </row>
    <row r="26" spans="1:18" ht="12.7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18"/>
      <c r="O26" s="118"/>
      <c r="P26" s="12"/>
      <c r="Q26" s="13"/>
      <c r="R26" s="14"/>
    </row>
    <row r="27" spans="1:18" ht="12.75">
      <c r="A27" s="6" t="s">
        <v>45</v>
      </c>
      <c r="B27" s="63"/>
      <c r="C27" s="64"/>
      <c r="D27" s="63"/>
      <c r="E27" s="64"/>
      <c r="F27" s="63"/>
      <c r="G27" s="64"/>
      <c r="H27" s="63"/>
      <c r="I27" s="64"/>
      <c r="J27" s="63"/>
      <c r="K27" s="64"/>
      <c r="L27" s="63"/>
      <c r="M27" s="64"/>
      <c r="N27" s="85"/>
      <c r="O27" s="85"/>
      <c r="P27" s="63"/>
      <c r="Q27" s="64"/>
      <c r="R27" s="65"/>
    </row>
    <row r="28" spans="1:18" ht="12.75">
      <c r="A28" s="6" t="s">
        <v>47</v>
      </c>
      <c r="B28" s="63">
        <v>0</v>
      </c>
      <c r="C28" s="64">
        <v>1</v>
      </c>
      <c r="D28" s="63">
        <v>0</v>
      </c>
      <c r="E28" s="64">
        <v>0</v>
      </c>
      <c r="F28" s="63">
        <v>0</v>
      </c>
      <c r="G28" s="64">
        <v>0</v>
      </c>
      <c r="H28" s="63">
        <v>0</v>
      </c>
      <c r="I28" s="64">
        <v>0</v>
      </c>
      <c r="J28" s="63">
        <v>0</v>
      </c>
      <c r="K28" s="64">
        <v>0</v>
      </c>
      <c r="L28" s="63">
        <v>0</v>
      </c>
      <c r="M28" s="64">
        <v>0</v>
      </c>
      <c r="N28" s="85">
        <v>0</v>
      </c>
      <c r="O28" s="85">
        <v>0</v>
      </c>
      <c r="P28" s="63">
        <f aca="true" t="shared" si="1" ref="P28:Q31">SUM(L28,J28,H28,F28,D28,B28)</f>
        <v>0</v>
      </c>
      <c r="Q28" s="64">
        <f t="shared" si="1"/>
        <v>1</v>
      </c>
      <c r="R28" s="65">
        <f>SUM(Q28,P28)</f>
        <v>1</v>
      </c>
    </row>
    <row r="29" spans="1:18" ht="12.75">
      <c r="A29" s="95" t="s">
        <v>52</v>
      </c>
      <c r="B29" s="63">
        <v>0</v>
      </c>
      <c r="C29" s="64">
        <v>2</v>
      </c>
      <c r="D29" s="63">
        <v>0</v>
      </c>
      <c r="E29" s="64">
        <v>0</v>
      </c>
      <c r="F29" s="63">
        <v>0</v>
      </c>
      <c r="G29" s="64">
        <v>0</v>
      </c>
      <c r="H29" s="63">
        <v>0</v>
      </c>
      <c r="I29" s="64">
        <v>0</v>
      </c>
      <c r="J29" s="63">
        <v>0</v>
      </c>
      <c r="K29" s="64">
        <v>0</v>
      </c>
      <c r="L29" s="63">
        <v>0</v>
      </c>
      <c r="M29" s="64">
        <v>1</v>
      </c>
      <c r="N29" s="85">
        <v>0</v>
      </c>
      <c r="O29" s="85">
        <v>0</v>
      </c>
      <c r="P29" s="63">
        <f t="shared" si="1"/>
        <v>0</v>
      </c>
      <c r="Q29" s="64">
        <f t="shared" si="1"/>
        <v>3</v>
      </c>
      <c r="R29" s="65">
        <f>SUM(Q29,P29)</f>
        <v>3</v>
      </c>
    </row>
    <row r="30" spans="1:18" ht="12.75">
      <c r="A30" s="6" t="s">
        <v>59</v>
      </c>
      <c r="B30" s="63">
        <v>0</v>
      </c>
      <c r="C30" s="64">
        <v>2</v>
      </c>
      <c r="D30" s="63">
        <v>0</v>
      </c>
      <c r="E30" s="64">
        <v>0</v>
      </c>
      <c r="F30" s="63">
        <v>0</v>
      </c>
      <c r="G30" s="64">
        <v>0</v>
      </c>
      <c r="H30" s="63">
        <v>0</v>
      </c>
      <c r="I30" s="64">
        <v>0</v>
      </c>
      <c r="J30" s="63">
        <v>0</v>
      </c>
      <c r="K30" s="64">
        <v>0</v>
      </c>
      <c r="L30" s="63">
        <v>0</v>
      </c>
      <c r="M30" s="64">
        <v>0</v>
      </c>
      <c r="N30" s="85">
        <v>0</v>
      </c>
      <c r="O30" s="85">
        <v>0</v>
      </c>
      <c r="P30" s="63">
        <f t="shared" si="1"/>
        <v>0</v>
      </c>
      <c r="Q30" s="64">
        <f t="shared" si="1"/>
        <v>2</v>
      </c>
      <c r="R30" s="65">
        <f>SUM(Q30,P30)</f>
        <v>2</v>
      </c>
    </row>
    <row r="31" spans="1:18" ht="12.75">
      <c r="A31" s="6" t="s">
        <v>76</v>
      </c>
      <c r="B31" s="63">
        <v>0</v>
      </c>
      <c r="C31" s="64">
        <v>2</v>
      </c>
      <c r="D31" s="63">
        <v>0</v>
      </c>
      <c r="E31" s="64">
        <v>1</v>
      </c>
      <c r="F31" s="63">
        <v>0</v>
      </c>
      <c r="G31" s="64">
        <v>0</v>
      </c>
      <c r="H31" s="63">
        <v>0</v>
      </c>
      <c r="I31" s="64">
        <v>0</v>
      </c>
      <c r="J31" s="63">
        <v>0</v>
      </c>
      <c r="K31" s="64">
        <v>0</v>
      </c>
      <c r="L31" s="63">
        <v>0</v>
      </c>
      <c r="M31" s="64">
        <v>0</v>
      </c>
      <c r="N31" s="85">
        <v>0</v>
      </c>
      <c r="O31" s="85">
        <v>0</v>
      </c>
      <c r="P31" s="63">
        <f t="shared" si="1"/>
        <v>0</v>
      </c>
      <c r="Q31" s="64">
        <f t="shared" si="1"/>
        <v>3</v>
      </c>
      <c r="R31" s="65">
        <f>SUM(Q31,P31)</f>
        <v>3</v>
      </c>
    </row>
    <row r="32" spans="1:18" ht="12.75">
      <c r="A32" s="2"/>
      <c r="B32" s="9"/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20"/>
      <c r="O32" s="20"/>
      <c r="P32" s="9"/>
      <c r="Q32" s="10"/>
      <c r="R32" s="11"/>
    </row>
    <row r="35" spans="1:15" ht="12.75">
      <c r="A35" s="3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</sheetData>
  <mergeCells count="2">
    <mergeCell ref="L24:M24"/>
    <mergeCell ref="L13:M13"/>
  </mergeCells>
  <printOptions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 xml:space="preserve">&amp;L&amp;8Office of Institutional Research
&amp;D
&amp;F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H24"/>
  <sheetViews>
    <sheetView workbookViewId="0" topLeftCell="A1">
      <selection activeCell="C20" sqref="C16:C20"/>
    </sheetView>
  </sheetViews>
  <sheetFormatPr defaultColWidth="9.140625" defaultRowHeight="12.75" customHeight="1"/>
  <cols>
    <col min="1" max="1" width="22.7109375" style="37" customWidth="1"/>
    <col min="2" max="8" width="13.7109375" style="0" customWidth="1"/>
  </cols>
  <sheetData>
    <row r="1" spans="1:5" ht="12.75" customHeight="1">
      <c r="A1" s="18" t="s">
        <v>40</v>
      </c>
      <c r="B1" s="16"/>
      <c r="C1" s="16"/>
      <c r="D1" s="16"/>
      <c r="E1" s="16"/>
    </row>
    <row r="2" spans="1:5" ht="12.75" customHeight="1">
      <c r="A2" s="36"/>
      <c r="B2" s="2"/>
      <c r="C2" s="2"/>
      <c r="D2" s="2"/>
      <c r="E2" s="2"/>
    </row>
    <row r="3" spans="1:8" s="39" customFormat="1" ht="12.75" customHeight="1">
      <c r="A3" s="40" t="s">
        <v>17</v>
      </c>
      <c r="B3" s="49" t="s">
        <v>13</v>
      </c>
      <c r="C3" s="49" t="s">
        <v>13</v>
      </c>
      <c r="D3" s="49" t="s">
        <v>7</v>
      </c>
      <c r="E3" s="50" t="s">
        <v>18</v>
      </c>
      <c r="F3" s="49" t="s">
        <v>18</v>
      </c>
      <c r="G3" s="50" t="s">
        <v>7</v>
      </c>
      <c r="H3" s="50" t="s">
        <v>8</v>
      </c>
    </row>
    <row r="4" spans="1:8" s="39" customFormat="1" ht="12.75" customHeight="1">
      <c r="A4" s="40"/>
      <c r="B4" s="51" t="s">
        <v>19</v>
      </c>
      <c r="C4" s="51" t="s">
        <v>20</v>
      </c>
      <c r="D4" s="51" t="s">
        <v>13</v>
      </c>
      <c r="E4" s="52" t="s">
        <v>21</v>
      </c>
      <c r="F4" s="51" t="s">
        <v>22</v>
      </c>
      <c r="G4" s="52" t="s">
        <v>18</v>
      </c>
      <c r="H4" s="52" t="s">
        <v>7</v>
      </c>
    </row>
    <row r="5" spans="1:8" ht="12.75" customHeight="1">
      <c r="A5" s="36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45</v>
      </c>
      <c r="B6" s="77">
        <v>108</v>
      </c>
      <c r="C6" s="77">
        <v>3</v>
      </c>
      <c r="D6" s="77">
        <f>C6+B6</f>
        <v>111</v>
      </c>
      <c r="E6" s="78">
        <v>0</v>
      </c>
      <c r="F6" s="77">
        <v>0</v>
      </c>
      <c r="G6" s="77">
        <f>F6+E6</f>
        <v>0</v>
      </c>
      <c r="H6" s="78">
        <f>G6+D6</f>
        <v>111</v>
      </c>
    </row>
    <row r="7" spans="1:8" ht="12.75" customHeight="1">
      <c r="A7" s="6" t="s">
        <v>46</v>
      </c>
      <c r="B7" s="77">
        <v>84</v>
      </c>
      <c r="C7" s="77">
        <v>0</v>
      </c>
      <c r="D7" s="77">
        <f>C7+B7</f>
        <v>84</v>
      </c>
      <c r="E7" s="78">
        <v>0</v>
      </c>
      <c r="F7" s="77">
        <v>0</v>
      </c>
      <c r="G7" s="77">
        <f>F7+E7</f>
        <v>0</v>
      </c>
      <c r="H7" s="78">
        <f>G7+D7</f>
        <v>84</v>
      </c>
    </row>
    <row r="8" spans="1:8" ht="12.75" customHeight="1">
      <c r="A8" s="6" t="s">
        <v>52</v>
      </c>
      <c r="B8" s="77">
        <v>87</v>
      </c>
      <c r="C8" s="77">
        <v>0</v>
      </c>
      <c r="D8" s="77">
        <f>C8+B8</f>
        <v>87</v>
      </c>
      <c r="E8" s="78">
        <v>0</v>
      </c>
      <c r="F8" s="77">
        <v>0</v>
      </c>
      <c r="G8" s="77">
        <f>F8+E8</f>
        <v>0</v>
      </c>
      <c r="H8" s="78">
        <f>G8+D8</f>
        <v>87</v>
      </c>
    </row>
    <row r="9" spans="1:8" ht="12.75" customHeight="1">
      <c r="A9" s="6" t="s">
        <v>59</v>
      </c>
      <c r="B9" s="77">
        <v>99</v>
      </c>
      <c r="C9" s="77">
        <v>3</v>
      </c>
      <c r="D9" s="77">
        <f>C9+B9</f>
        <v>102</v>
      </c>
      <c r="E9" s="78">
        <v>0</v>
      </c>
      <c r="F9" s="77">
        <v>0</v>
      </c>
      <c r="G9" s="77">
        <f>F9+E9</f>
        <v>0</v>
      </c>
      <c r="H9" s="78">
        <f>G9+D9</f>
        <v>102</v>
      </c>
    </row>
    <row r="10" spans="1:8" ht="12.75" customHeight="1">
      <c r="A10" s="6" t="s">
        <v>76</v>
      </c>
      <c r="B10" s="77">
        <v>93</v>
      </c>
      <c r="C10" s="77">
        <v>15</v>
      </c>
      <c r="D10" s="77">
        <f>C10+B10</f>
        <v>108</v>
      </c>
      <c r="E10" s="78">
        <v>0</v>
      </c>
      <c r="F10" s="77">
        <v>0</v>
      </c>
      <c r="G10" s="77">
        <f>F10+E10</f>
        <v>0</v>
      </c>
      <c r="H10" s="78">
        <f>G10+D10</f>
        <v>108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6"/>
      <c r="B12" s="2"/>
      <c r="C12" s="2"/>
      <c r="D12" s="2"/>
      <c r="E12" s="2"/>
    </row>
    <row r="13" spans="1:8" s="39" customFormat="1" ht="12.75" customHeight="1">
      <c r="A13" s="40" t="s">
        <v>23</v>
      </c>
      <c r="B13" s="49" t="s">
        <v>13</v>
      </c>
      <c r="C13" s="49" t="s">
        <v>13</v>
      </c>
      <c r="D13" s="49" t="s">
        <v>7</v>
      </c>
      <c r="E13" s="50" t="s">
        <v>18</v>
      </c>
      <c r="F13" s="49" t="s">
        <v>18</v>
      </c>
      <c r="G13" s="50" t="s">
        <v>7</v>
      </c>
      <c r="H13" s="50" t="s">
        <v>8</v>
      </c>
    </row>
    <row r="14" spans="2:8" s="39" customFormat="1" ht="12.75" customHeight="1">
      <c r="B14" s="51" t="s">
        <v>19</v>
      </c>
      <c r="C14" s="51" t="s">
        <v>20</v>
      </c>
      <c r="D14" s="51" t="s">
        <v>13</v>
      </c>
      <c r="E14" s="52" t="s">
        <v>21</v>
      </c>
      <c r="F14" s="51" t="s">
        <v>22</v>
      </c>
      <c r="G14" s="52" t="s">
        <v>18</v>
      </c>
      <c r="H14" s="52" t="s">
        <v>7</v>
      </c>
    </row>
    <row r="15" spans="1:8" ht="12.75" customHeight="1">
      <c r="A15" s="36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45</v>
      </c>
      <c r="B16" s="24">
        <f>B6*0.85</f>
        <v>91.8</v>
      </c>
      <c r="C16" s="24">
        <f>C6*1.15</f>
        <v>3.4499999999999997</v>
      </c>
      <c r="D16" s="24">
        <f>C16+B16</f>
        <v>95.25</v>
      </c>
      <c r="E16" s="25">
        <v>0</v>
      </c>
      <c r="F16" s="27">
        <v>0</v>
      </c>
      <c r="G16" s="27">
        <f>F16+E16</f>
        <v>0</v>
      </c>
      <c r="H16" s="28">
        <f>G16+D16</f>
        <v>95.25</v>
      </c>
    </row>
    <row r="17" spans="1:8" ht="12.75" customHeight="1">
      <c r="A17" s="6" t="s">
        <v>46</v>
      </c>
      <c r="B17" s="24">
        <f>B7*0.85</f>
        <v>71.39999999999999</v>
      </c>
      <c r="C17" s="24">
        <f>C7*1.15</f>
        <v>0</v>
      </c>
      <c r="D17" s="24">
        <f>C17+B17</f>
        <v>71.39999999999999</v>
      </c>
      <c r="E17" s="25">
        <v>0</v>
      </c>
      <c r="F17" s="27">
        <v>0</v>
      </c>
      <c r="G17" s="27">
        <f>F17+E17</f>
        <v>0</v>
      </c>
      <c r="H17" s="28">
        <f>G17+D17</f>
        <v>71.39999999999999</v>
      </c>
    </row>
    <row r="18" spans="1:8" ht="12.75" customHeight="1">
      <c r="A18" s="6" t="s">
        <v>52</v>
      </c>
      <c r="B18" s="24">
        <f>B8*0.85</f>
        <v>73.95</v>
      </c>
      <c r="C18" s="24">
        <f>C8*1.15</f>
        <v>0</v>
      </c>
      <c r="D18" s="24">
        <f>C18+B18</f>
        <v>73.95</v>
      </c>
      <c r="E18" s="25">
        <v>0</v>
      </c>
      <c r="F18" s="27">
        <v>0</v>
      </c>
      <c r="G18" s="27">
        <f>F18+E18</f>
        <v>0</v>
      </c>
      <c r="H18" s="28">
        <f>G18+D18</f>
        <v>73.95</v>
      </c>
    </row>
    <row r="19" spans="1:8" ht="12.75" customHeight="1">
      <c r="A19" s="6" t="s">
        <v>59</v>
      </c>
      <c r="B19" s="24">
        <f>B9*0.85</f>
        <v>84.14999999999999</v>
      </c>
      <c r="C19" s="24">
        <f>C9*1.15</f>
        <v>3.4499999999999997</v>
      </c>
      <c r="D19" s="24">
        <f>C19+B19</f>
        <v>87.6</v>
      </c>
      <c r="E19" s="25">
        <v>0</v>
      </c>
      <c r="F19" s="27">
        <v>0</v>
      </c>
      <c r="G19" s="27">
        <f>F19+E19</f>
        <v>0</v>
      </c>
      <c r="H19" s="28">
        <f>G19+D19</f>
        <v>87.6</v>
      </c>
    </row>
    <row r="20" spans="1:8" ht="12.75" customHeight="1">
      <c r="A20" s="6" t="s">
        <v>76</v>
      </c>
      <c r="B20" s="24">
        <f>B10*0.85</f>
        <v>79.05</v>
      </c>
      <c r="C20" s="24">
        <f>C10*1.15</f>
        <v>17.25</v>
      </c>
      <c r="D20" s="24">
        <f>C20+B20</f>
        <v>96.3</v>
      </c>
      <c r="E20" s="25">
        <v>0</v>
      </c>
      <c r="F20" s="27">
        <v>0</v>
      </c>
      <c r="G20" s="27">
        <f>F20+E20</f>
        <v>0</v>
      </c>
      <c r="H20" s="28">
        <f>G20+D20</f>
        <v>96.3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6"/>
      <c r="B22" s="2"/>
      <c r="C22" s="2"/>
      <c r="D22" s="2"/>
      <c r="E22" s="2"/>
    </row>
    <row r="23" spans="1:6" ht="12.75" customHeight="1">
      <c r="A23" s="36" t="s">
        <v>57</v>
      </c>
      <c r="B23" s="2"/>
      <c r="C23" s="2"/>
      <c r="D23" s="2"/>
      <c r="E23" s="2"/>
      <c r="F23" s="2"/>
    </row>
    <row r="24" spans="1:6" ht="12.75" customHeight="1">
      <c r="A24" s="36" t="s">
        <v>49</v>
      </c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24"/>
  <sheetViews>
    <sheetView workbookViewId="0" topLeftCell="A1">
      <selection activeCell="C20" sqref="C16:C20"/>
    </sheetView>
  </sheetViews>
  <sheetFormatPr defaultColWidth="9.140625" defaultRowHeight="12.75" customHeight="1"/>
  <cols>
    <col min="1" max="1" width="22.7109375" style="37" customWidth="1"/>
    <col min="2" max="8" width="13.7109375" style="0" customWidth="1"/>
  </cols>
  <sheetData>
    <row r="1" spans="1:5" ht="12.75" customHeight="1">
      <c r="A1" s="18" t="s">
        <v>61</v>
      </c>
      <c r="B1" s="16"/>
      <c r="C1" s="16"/>
      <c r="D1" s="16"/>
      <c r="E1" s="16"/>
    </row>
    <row r="2" spans="1:5" ht="12.75" customHeight="1">
      <c r="A2" s="36"/>
      <c r="B2" s="2"/>
      <c r="C2" s="2"/>
      <c r="D2" s="2"/>
      <c r="E2" s="2"/>
    </row>
    <row r="3" spans="1:8" s="39" customFormat="1" ht="12.75" customHeight="1">
      <c r="A3" s="40" t="s">
        <v>17</v>
      </c>
      <c r="B3" s="49" t="s">
        <v>13</v>
      </c>
      <c r="C3" s="49" t="s">
        <v>13</v>
      </c>
      <c r="D3" s="49" t="s">
        <v>7</v>
      </c>
      <c r="E3" s="50" t="s">
        <v>18</v>
      </c>
      <c r="F3" s="49" t="s">
        <v>18</v>
      </c>
      <c r="G3" s="50" t="s">
        <v>7</v>
      </c>
      <c r="H3" s="50" t="s">
        <v>8</v>
      </c>
    </row>
    <row r="4" spans="1:8" s="39" customFormat="1" ht="12.75" customHeight="1">
      <c r="A4" s="40"/>
      <c r="B4" s="51" t="s">
        <v>19</v>
      </c>
      <c r="C4" s="51" t="s">
        <v>20</v>
      </c>
      <c r="D4" s="51" t="s">
        <v>13</v>
      </c>
      <c r="E4" s="52" t="s">
        <v>21</v>
      </c>
      <c r="F4" s="51" t="s">
        <v>22</v>
      </c>
      <c r="G4" s="52" t="s">
        <v>18</v>
      </c>
      <c r="H4" s="52" t="s">
        <v>7</v>
      </c>
    </row>
    <row r="5" spans="1:8" ht="12.75" customHeight="1">
      <c r="A5" s="36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45</v>
      </c>
      <c r="B6" s="77">
        <v>0</v>
      </c>
      <c r="C6" s="77">
        <v>636</v>
      </c>
      <c r="D6" s="77">
        <f>C6+B6</f>
        <v>636</v>
      </c>
      <c r="E6" s="78">
        <v>0</v>
      </c>
      <c r="F6" s="77">
        <v>0</v>
      </c>
      <c r="G6" s="77">
        <f>F6+E6</f>
        <v>0</v>
      </c>
      <c r="H6" s="78">
        <f>G6+D6</f>
        <v>636</v>
      </c>
    </row>
    <row r="7" spans="1:8" ht="12.75" customHeight="1">
      <c r="A7" s="95" t="s">
        <v>46</v>
      </c>
      <c r="B7" s="77">
        <v>3</v>
      </c>
      <c r="C7" s="77">
        <v>652</v>
      </c>
      <c r="D7" s="77">
        <f>C7+B7</f>
        <v>655</v>
      </c>
      <c r="E7" s="78">
        <v>0</v>
      </c>
      <c r="F7" s="77">
        <v>0</v>
      </c>
      <c r="G7" s="77">
        <v>0</v>
      </c>
      <c r="H7" s="78">
        <f>G7+D7</f>
        <v>655</v>
      </c>
    </row>
    <row r="8" spans="1:8" ht="12.75" customHeight="1">
      <c r="A8" s="95" t="s">
        <v>52</v>
      </c>
      <c r="B8" s="77">
        <v>0</v>
      </c>
      <c r="C8" s="77">
        <v>720</v>
      </c>
      <c r="D8" s="77">
        <f>C8+B8</f>
        <v>720</v>
      </c>
      <c r="E8" s="78">
        <v>0</v>
      </c>
      <c r="F8" s="77">
        <v>0</v>
      </c>
      <c r="G8" s="77">
        <v>0</v>
      </c>
      <c r="H8" s="78">
        <f>G8+D8</f>
        <v>720</v>
      </c>
    </row>
    <row r="9" spans="1:8" ht="12.75" customHeight="1">
      <c r="A9" s="6" t="s">
        <v>59</v>
      </c>
      <c r="B9" s="77">
        <v>0</v>
      </c>
      <c r="C9" s="77">
        <v>148</v>
      </c>
      <c r="D9" s="77">
        <f>C9+B9</f>
        <v>148</v>
      </c>
      <c r="E9" s="78">
        <v>0</v>
      </c>
      <c r="F9" s="77">
        <v>0</v>
      </c>
      <c r="G9" s="77">
        <v>0</v>
      </c>
      <c r="H9" s="78">
        <f>G9+D9</f>
        <v>148</v>
      </c>
    </row>
    <row r="10" spans="1:8" ht="12.75" customHeight="1">
      <c r="A10" s="6" t="s">
        <v>76</v>
      </c>
      <c r="B10" s="77">
        <v>0</v>
      </c>
      <c r="C10" s="77">
        <v>0</v>
      </c>
      <c r="D10" s="77">
        <f>C10+B10</f>
        <v>0</v>
      </c>
      <c r="E10" s="78">
        <v>0</v>
      </c>
      <c r="F10" s="77">
        <v>0</v>
      </c>
      <c r="G10" s="77">
        <v>0</v>
      </c>
      <c r="H10" s="78">
        <f>G10+D10</f>
        <v>0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6"/>
      <c r="B12" s="2"/>
      <c r="C12" s="2"/>
      <c r="D12" s="2"/>
      <c r="E12" s="2"/>
    </row>
    <row r="13" spans="1:8" s="39" customFormat="1" ht="12.75" customHeight="1">
      <c r="A13" s="40" t="s">
        <v>23</v>
      </c>
      <c r="B13" s="49" t="s">
        <v>13</v>
      </c>
      <c r="C13" s="49" t="s">
        <v>13</v>
      </c>
      <c r="D13" s="49" t="s">
        <v>7</v>
      </c>
      <c r="E13" s="50" t="s">
        <v>18</v>
      </c>
      <c r="F13" s="49" t="s">
        <v>18</v>
      </c>
      <c r="G13" s="50" t="s">
        <v>7</v>
      </c>
      <c r="H13" s="50" t="s">
        <v>8</v>
      </c>
    </row>
    <row r="14" spans="2:8" s="39" customFormat="1" ht="12.75" customHeight="1">
      <c r="B14" s="51" t="s">
        <v>19</v>
      </c>
      <c r="C14" s="51" t="s">
        <v>20</v>
      </c>
      <c r="D14" s="51" t="s">
        <v>13</v>
      </c>
      <c r="E14" s="52" t="s">
        <v>21</v>
      </c>
      <c r="F14" s="51" t="s">
        <v>22</v>
      </c>
      <c r="G14" s="52" t="s">
        <v>18</v>
      </c>
      <c r="H14" s="52" t="s">
        <v>7</v>
      </c>
    </row>
    <row r="15" spans="1:8" ht="12.75" customHeight="1">
      <c r="A15" s="36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45</v>
      </c>
      <c r="B16" s="24">
        <f>+B6*0.85</f>
        <v>0</v>
      </c>
      <c r="C16" s="24">
        <f>+C6*1.15</f>
        <v>731.4</v>
      </c>
      <c r="D16" s="24">
        <f>C16+B16</f>
        <v>731.4</v>
      </c>
      <c r="E16" s="25">
        <f>+E6*2.73</f>
        <v>0</v>
      </c>
      <c r="F16" s="27">
        <v>0</v>
      </c>
      <c r="G16" s="27">
        <v>0</v>
      </c>
      <c r="H16" s="28">
        <f>G16+D16</f>
        <v>731.4</v>
      </c>
    </row>
    <row r="17" spans="1:8" ht="12.75" customHeight="1">
      <c r="A17" s="95" t="s">
        <v>46</v>
      </c>
      <c r="B17" s="24">
        <f>+B7*0.85</f>
        <v>2.55</v>
      </c>
      <c r="C17" s="24">
        <f>+C7*1.15</f>
        <v>749.8</v>
      </c>
      <c r="D17" s="24">
        <f>C17+B17</f>
        <v>752.3499999999999</v>
      </c>
      <c r="E17" s="25">
        <f>+E7*2.73</f>
        <v>0</v>
      </c>
      <c r="F17" s="27">
        <v>0</v>
      </c>
      <c r="G17" s="27">
        <v>0</v>
      </c>
      <c r="H17" s="28">
        <f>G17+D17</f>
        <v>752.3499999999999</v>
      </c>
    </row>
    <row r="18" spans="1:8" ht="12.75" customHeight="1">
      <c r="A18" s="95" t="s">
        <v>52</v>
      </c>
      <c r="B18" s="24">
        <f>+B8*0.85</f>
        <v>0</v>
      </c>
      <c r="C18" s="24">
        <f>+C8*1.15</f>
        <v>827.9999999999999</v>
      </c>
      <c r="D18" s="24">
        <f>C18+B18</f>
        <v>827.9999999999999</v>
      </c>
      <c r="E18" s="25">
        <f>+E8*2.73</f>
        <v>0</v>
      </c>
      <c r="F18" s="27">
        <v>0</v>
      </c>
      <c r="G18" s="27">
        <v>0</v>
      </c>
      <c r="H18" s="28">
        <f>G18+D18</f>
        <v>827.9999999999999</v>
      </c>
    </row>
    <row r="19" spans="1:8" ht="12.75" customHeight="1">
      <c r="A19" s="6" t="s">
        <v>59</v>
      </c>
      <c r="B19" s="24">
        <f>+B9*0.85</f>
        <v>0</v>
      </c>
      <c r="C19" s="24">
        <f>+C9*1.15</f>
        <v>170.2</v>
      </c>
      <c r="D19" s="24">
        <f>C19+B19</f>
        <v>170.2</v>
      </c>
      <c r="E19" s="25">
        <f>+E9*2.73</f>
        <v>0</v>
      </c>
      <c r="F19" s="27">
        <v>0</v>
      </c>
      <c r="G19" s="27">
        <v>0</v>
      </c>
      <c r="H19" s="28">
        <f>G19+D19</f>
        <v>170.2</v>
      </c>
    </row>
    <row r="20" spans="1:8" ht="12.75" customHeight="1">
      <c r="A20" s="6" t="s">
        <v>76</v>
      </c>
      <c r="B20" s="24">
        <f>+B10*0.85</f>
        <v>0</v>
      </c>
      <c r="C20" s="24">
        <f>+C10*1.15</f>
        <v>0</v>
      </c>
      <c r="D20" s="24">
        <f>C20+B20</f>
        <v>0</v>
      </c>
      <c r="E20" s="25">
        <f>+E10*2.73</f>
        <v>0</v>
      </c>
      <c r="F20" s="27">
        <v>0</v>
      </c>
      <c r="G20" s="27">
        <v>0</v>
      </c>
      <c r="H20" s="28">
        <f>G20+D20</f>
        <v>0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6"/>
      <c r="B22" s="2"/>
      <c r="C22" s="2"/>
      <c r="D22" s="2"/>
      <c r="E22" s="2"/>
    </row>
    <row r="23" spans="1:7" ht="12.75" customHeight="1">
      <c r="A23" s="36" t="s">
        <v>57</v>
      </c>
      <c r="C23" s="2"/>
      <c r="D23" s="2"/>
      <c r="E23" s="2"/>
      <c r="F23" s="2"/>
      <c r="G23" s="2"/>
    </row>
    <row r="24" spans="1:7" ht="12.75" customHeight="1">
      <c r="A24" s="36" t="s">
        <v>49</v>
      </c>
      <c r="C24" s="2"/>
      <c r="D24" s="2"/>
      <c r="E24" s="2"/>
      <c r="F24" s="2"/>
      <c r="G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52"/>
  <sheetViews>
    <sheetView workbookViewId="0" topLeftCell="A1">
      <selection activeCell="N11" sqref="N11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1" t="s">
        <v>41</v>
      </c>
    </row>
    <row r="3" ht="12.75" customHeight="1">
      <c r="A3" s="6" t="s">
        <v>13</v>
      </c>
    </row>
    <row r="4" spans="1:16" ht="12.75" customHeight="1">
      <c r="A4" s="6" t="s">
        <v>11</v>
      </c>
      <c r="B4" s="46" t="s">
        <v>1</v>
      </c>
      <c r="C4" s="47"/>
      <c r="D4" s="46" t="s">
        <v>2</v>
      </c>
      <c r="E4" s="47"/>
      <c r="F4" s="46" t="s">
        <v>3</v>
      </c>
      <c r="G4" s="47"/>
      <c r="H4" s="46" t="s">
        <v>4</v>
      </c>
      <c r="I4" s="47"/>
      <c r="J4" s="46" t="s">
        <v>5</v>
      </c>
      <c r="K4" s="47"/>
      <c r="L4" s="46" t="s">
        <v>6</v>
      </c>
      <c r="M4" s="47"/>
      <c r="N4" s="46" t="s">
        <v>7</v>
      </c>
      <c r="O4" s="47"/>
      <c r="P4" s="42" t="s">
        <v>8</v>
      </c>
    </row>
    <row r="5" spans="1:16" ht="12.75" customHeight="1">
      <c r="A5" s="6" t="s">
        <v>12</v>
      </c>
      <c r="B5" s="43" t="s">
        <v>9</v>
      </c>
      <c r="C5" s="44" t="s">
        <v>10</v>
      </c>
      <c r="D5" s="43" t="s">
        <v>9</v>
      </c>
      <c r="E5" s="44" t="s">
        <v>10</v>
      </c>
      <c r="F5" s="43" t="s">
        <v>9</v>
      </c>
      <c r="G5" s="44" t="s">
        <v>10</v>
      </c>
      <c r="H5" s="43" t="s">
        <v>9</v>
      </c>
      <c r="I5" s="44" t="s">
        <v>10</v>
      </c>
      <c r="J5" s="43" t="s">
        <v>9</v>
      </c>
      <c r="K5" s="44" t="s">
        <v>10</v>
      </c>
      <c r="L5" s="43" t="s">
        <v>9</v>
      </c>
      <c r="M5" s="44" t="s">
        <v>10</v>
      </c>
      <c r="N5" s="43" t="s">
        <v>9</v>
      </c>
      <c r="O5" s="44" t="s">
        <v>10</v>
      </c>
      <c r="P5" s="45" t="s">
        <v>7</v>
      </c>
    </row>
    <row r="6" spans="1:16" ht="12.75" customHeight="1">
      <c r="A6" s="6"/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  <c r="N6" s="12"/>
      <c r="O6" s="13"/>
      <c r="P6" s="14"/>
    </row>
    <row r="7" spans="1:16" s="16" customFormat="1" ht="12.75" customHeight="1">
      <c r="A7" s="15" t="s">
        <v>45</v>
      </c>
      <c r="B7" s="63">
        <v>25</v>
      </c>
      <c r="C7" s="85">
        <v>61</v>
      </c>
      <c r="D7" s="63">
        <v>1</v>
      </c>
      <c r="E7" s="85">
        <v>4</v>
      </c>
      <c r="F7" s="63">
        <v>0</v>
      </c>
      <c r="G7" s="85">
        <v>3</v>
      </c>
      <c r="H7" s="63">
        <v>1</v>
      </c>
      <c r="I7" s="85">
        <v>3</v>
      </c>
      <c r="J7" s="63">
        <v>2</v>
      </c>
      <c r="K7" s="85">
        <v>5</v>
      </c>
      <c r="L7" s="63">
        <v>2</v>
      </c>
      <c r="M7" s="85">
        <v>2</v>
      </c>
      <c r="N7" s="66">
        <f aca="true" t="shared" si="0" ref="N7:O11">L7+J7+H7+F7+D7+B7</f>
        <v>31</v>
      </c>
      <c r="O7" s="68">
        <f t="shared" si="0"/>
        <v>78</v>
      </c>
      <c r="P7" s="65">
        <f>O7+N7</f>
        <v>109</v>
      </c>
    </row>
    <row r="8" spans="1:16" s="16" customFormat="1" ht="12.75" customHeight="1">
      <c r="A8" s="15" t="s">
        <v>47</v>
      </c>
      <c r="B8" s="63">
        <v>15</v>
      </c>
      <c r="C8" s="85">
        <v>38</v>
      </c>
      <c r="D8" s="63">
        <v>0</v>
      </c>
      <c r="E8" s="85">
        <v>5</v>
      </c>
      <c r="F8" s="63">
        <v>1</v>
      </c>
      <c r="G8" s="85">
        <v>2</v>
      </c>
      <c r="H8" s="63">
        <v>0</v>
      </c>
      <c r="I8" s="85">
        <v>2</v>
      </c>
      <c r="J8" s="63">
        <v>2</v>
      </c>
      <c r="K8" s="85">
        <v>2</v>
      </c>
      <c r="L8" s="63">
        <v>2</v>
      </c>
      <c r="M8" s="85">
        <v>1</v>
      </c>
      <c r="N8" s="66">
        <f t="shared" si="0"/>
        <v>20</v>
      </c>
      <c r="O8" s="68">
        <f t="shared" si="0"/>
        <v>50</v>
      </c>
      <c r="P8" s="65">
        <f>O8+N8</f>
        <v>70</v>
      </c>
    </row>
    <row r="9" spans="1:16" s="16" customFormat="1" ht="12.75" customHeight="1">
      <c r="A9" s="15" t="s">
        <v>52</v>
      </c>
      <c r="B9" s="63">
        <f>5+12</f>
        <v>17</v>
      </c>
      <c r="C9" s="85">
        <v>32</v>
      </c>
      <c r="D9" s="63">
        <v>0</v>
      </c>
      <c r="E9" s="85">
        <f>3+4</f>
        <v>7</v>
      </c>
      <c r="F9" s="63">
        <v>0</v>
      </c>
      <c r="G9" s="85">
        <v>1</v>
      </c>
      <c r="H9" s="63">
        <f>1+2</f>
        <v>3</v>
      </c>
      <c r="I9" s="85">
        <f>1+2</f>
        <v>3</v>
      </c>
      <c r="J9" s="63">
        <v>0</v>
      </c>
      <c r="K9" s="85">
        <v>0</v>
      </c>
      <c r="L9" s="63">
        <f>1+1</f>
        <v>2</v>
      </c>
      <c r="M9" s="85">
        <v>1</v>
      </c>
      <c r="N9" s="66">
        <f t="shared" si="0"/>
        <v>22</v>
      </c>
      <c r="O9" s="68">
        <f t="shared" si="0"/>
        <v>44</v>
      </c>
      <c r="P9" s="65">
        <f>O9+N9</f>
        <v>66</v>
      </c>
    </row>
    <row r="10" spans="1:16" s="16" customFormat="1" ht="12.75" customHeight="1">
      <c r="A10" s="15" t="s">
        <v>59</v>
      </c>
      <c r="B10" s="63">
        <v>18</v>
      </c>
      <c r="C10" s="85">
        <v>27</v>
      </c>
      <c r="D10" s="63">
        <v>1</v>
      </c>
      <c r="E10" s="85">
        <v>5</v>
      </c>
      <c r="F10" s="63">
        <v>1</v>
      </c>
      <c r="G10" s="85">
        <v>1</v>
      </c>
      <c r="H10" s="63">
        <v>1</v>
      </c>
      <c r="I10" s="85">
        <v>0</v>
      </c>
      <c r="J10" s="63">
        <v>0</v>
      </c>
      <c r="K10" s="85">
        <v>0</v>
      </c>
      <c r="L10" s="63">
        <v>1</v>
      </c>
      <c r="M10" s="85">
        <v>3</v>
      </c>
      <c r="N10" s="66">
        <f t="shared" si="0"/>
        <v>22</v>
      </c>
      <c r="O10" s="68">
        <f t="shared" si="0"/>
        <v>36</v>
      </c>
      <c r="P10" s="65">
        <f>O10+N10</f>
        <v>58</v>
      </c>
    </row>
    <row r="11" spans="1:16" s="16" customFormat="1" ht="12.75" customHeight="1">
      <c r="A11" s="15" t="s">
        <v>76</v>
      </c>
      <c r="B11" s="63">
        <v>10</v>
      </c>
      <c r="C11" s="85">
        <v>28</v>
      </c>
      <c r="D11" s="63">
        <v>0</v>
      </c>
      <c r="E11" s="85">
        <v>6</v>
      </c>
      <c r="F11" s="63">
        <v>1</v>
      </c>
      <c r="G11" s="85">
        <v>0</v>
      </c>
      <c r="H11" s="63">
        <v>1</v>
      </c>
      <c r="I11" s="85">
        <v>0</v>
      </c>
      <c r="J11" s="63">
        <v>0</v>
      </c>
      <c r="K11" s="85">
        <v>1</v>
      </c>
      <c r="L11" s="63">
        <v>5</v>
      </c>
      <c r="M11" s="85">
        <v>5</v>
      </c>
      <c r="N11" s="66">
        <f t="shared" si="0"/>
        <v>17</v>
      </c>
      <c r="O11" s="68">
        <f t="shared" si="0"/>
        <v>40</v>
      </c>
      <c r="P11" s="65">
        <f>O11+N11</f>
        <v>57</v>
      </c>
    </row>
    <row r="12" spans="2:16" ht="12.75" customHeight="1">
      <c r="B12" s="9"/>
      <c r="C12" s="20"/>
      <c r="D12" s="9"/>
      <c r="E12" s="20"/>
      <c r="F12" s="9"/>
      <c r="G12" s="20"/>
      <c r="H12" s="9"/>
      <c r="I12" s="20"/>
      <c r="J12" s="9"/>
      <c r="K12" s="20"/>
      <c r="L12" s="9"/>
      <c r="M12" s="20"/>
      <c r="N12" s="9"/>
      <c r="O12" s="20"/>
      <c r="P12" s="11"/>
    </row>
    <row r="42" spans="1:16" s="16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52" spans="1:16" s="16" customFormat="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 xml:space="preserve">&amp;L&amp;8Office of Institutional Research
02/25/2005 (mwc)
&amp;F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M30"/>
  <sheetViews>
    <sheetView workbookViewId="0" topLeftCell="A1">
      <selection activeCell="D11" sqref="D11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ht="12.75" customHeight="1">
      <c r="A1" s="1" t="s">
        <v>41</v>
      </c>
    </row>
    <row r="2" ht="12.75" customHeight="1">
      <c r="A2" s="37"/>
    </row>
    <row r="3" ht="12.75" customHeight="1">
      <c r="A3" s="6" t="s">
        <v>13</v>
      </c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12" ht="12.75" customHeight="1">
      <c r="B5" s="8"/>
      <c r="C5" s="8"/>
      <c r="D5" s="8"/>
      <c r="E5"/>
      <c r="F5"/>
      <c r="G5"/>
      <c r="H5"/>
      <c r="I5"/>
      <c r="J5"/>
      <c r="K5"/>
      <c r="L5"/>
    </row>
    <row r="6" spans="1:12" s="16" customFormat="1" ht="12.75" customHeight="1">
      <c r="A6" s="15" t="s">
        <v>45</v>
      </c>
      <c r="B6" s="14">
        <v>30</v>
      </c>
      <c r="C6" s="14">
        <f>'PEN&amp;UND'!P7</f>
        <v>109</v>
      </c>
      <c r="D6" s="14">
        <v>87</v>
      </c>
      <c r="E6" s="26"/>
      <c r="F6" s="26"/>
      <c r="G6" s="26"/>
      <c r="H6" s="26"/>
      <c r="I6" s="26"/>
      <c r="J6" s="26"/>
      <c r="K6" s="26"/>
      <c r="L6" s="26"/>
    </row>
    <row r="7" spans="1:12" s="16" customFormat="1" ht="12.75" customHeight="1">
      <c r="A7" s="15" t="s">
        <v>47</v>
      </c>
      <c r="B7" s="14">
        <v>20</v>
      </c>
      <c r="C7" s="14">
        <f>'PEN&amp;UND'!P8</f>
        <v>70</v>
      </c>
      <c r="D7" s="14">
        <v>68</v>
      </c>
      <c r="E7" s="26"/>
      <c r="F7" s="26"/>
      <c r="G7" s="26"/>
      <c r="H7" s="26"/>
      <c r="I7" s="26"/>
      <c r="J7" s="26"/>
      <c r="K7" s="26"/>
      <c r="L7" s="26"/>
    </row>
    <row r="8" spans="1:12" s="16" customFormat="1" ht="12.75" customHeight="1">
      <c r="A8" s="15" t="s">
        <v>52</v>
      </c>
      <c r="B8" s="14">
        <f>3+16</f>
        <v>19</v>
      </c>
      <c r="C8" s="14">
        <f>'PEN&amp;UND'!P9</f>
        <v>66</v>
      </c>
      <c r="D8" s="14">
        <f>8+42</f>
        <v>50</v>
      </c>
      <c r="E8" s="26"/>
      <c r="F8" s="26"/>
      <c r="G8" s="26"/>
      <c r="H8" s="26"/>
      <c r="I8" s="26"/>
      <c r="J8" s="26"/>
      <c r="K8" s="26"/>
      <c r="L8" s="26"/>
    </row>
    <row r="9" spans="1:12" s="16" customFormat="1" ht="12.75" customHeight="1">
      <c r="A9" s="15" t="s">
        <v>59</v>
      </c>
      <c r="B9" s="14">
        <v>14</v>
      </c>
      <c r="C9" s="14">
        <f>'PEN&amp;UND'!P10</f>
        <v>58</v>
      </c>
      <c r="D9" s="14">
        <v>43</v>
      </c>
      <c r="E9" s="26"/>
      <c r="F9" s="26"/>
      <c r="G9" s="26"/>
      <c r="H9" s="26"/>
      <c r="I9" s="26"/>
      <c r="J9" s="26"/>
      <c r="K9" s="26"/>
      <c r="L9" s="26"/>
    </row>
    <row r="10" spans="1:12" s="16" customFormat="1" ht="12.75" customHeight="1">
      <c r="A10" s="15" t="s">
        <v>76</v>
      </c>
      <c r="B10" s="14">
        <v>12</v>
      </c>
      <c r="C10" s="14">
        <f>'PEN&amp;UND'!P11</f>
        <v>57</v>
      </c>
      <c r="D10" s="14">
        <f>14+36</f>
        <v>50</v>
      </c>
      <c r="E10" s="26"/>
      <c r="F10" s="26"/>
      <c r="G10" s="26"/>
      <c r="H10" s="26"/>
      <c r="I10" s="26"/>
      <c r="J10" s="26"/>
      <c r="K10" s="26"/>
      <c r="L10" s="26"/>
    </row>
    <row r="11" spans="1:12" ht="12.75" customHeight="1">
      <c r="A11" s="37"/>
      <c r="B11" s="33"/>
      <c r="C11" s="33"/>
      <c r="D11" s="34"/>
      <c r="E11"/>
      <c r="F11"/>
      <c r="G11"/>
      <c r="H11"/>
      <c r="I11"/>
      <c r="J11"/>
      <c r="K11"/>
      <c r="L11"/>
    </row>
    <row r="12" spans="1:12" ht="12.75" customHeight="1">
      <c r="A12" s="37"/>
      <c r="B12"/>
      <c r="C12"/>
      <c r="D12"/>
      <c r="E12"/>
      <c r="F12"/>
      <c r="G12"/>
      <c r="H12"/>
      <c r="I12"/>
      <c r="J12"/>
      <c r="K12"/>
      <c r="L12"/>
    </row>
    <row r="21" spans="1:13" s="16" customFormat="1" ht="12.75" customHeight="1">
      <c r="A21" s="3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30" spans="1:13" s="16" customFormat="1" ht="12.75" customHeight="1">
      <c r="A30" s="3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printOptions/>
  <pageMargins left="1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37" customWidth="1"/>
    <col min="2" max="8" width="13.7109375" style="0" customWidth="1"/>
  </cols>
  <sheetData>
    <row r="1" spans="1:5" ht="12.75" customHeight="1">
      <c r="A1" s="18" t="s">
        <v>43</v>
      </c>
      <c r="B1" s="16"/>
      <c r="C1" s="16"/>
      <c r="D1" s="16"/>
      <c r="E1" s="16"/>
    </row>
    <row r="2" spans="1:5" ht="12.75" customHeight="1">
      <c r="A2" s="36"/>
      <c r="B2" s="2"/>
      <c r="C2" s="2"/>
      <c r="D2" s="2"/>
      <c r="E2" s="2"/>
    </row>
    <row r="3" spans="1:8" s="39" customFormat="1" ht="12.75" customHeight="1">
      <c r="A3" s="40" t="s">
        <v>17</v>
      </c>
      <c r="B3" s="49" t="s">
        <v>13</v>
      </c>
      <c r="C3" s="49" t="s">
        <v>13</v>
      </c>
      <c r="D3" s="49" t="s">
        <v>7</v>
      </c>
      <c r="E3" s="50" t="s">
        <v>18</v>
      </c>
      <c r="F3" s="49" t="s">
        <v>18</v>
      </c>
      <c r="G3" s="50" t="s">
        <v>7</v>
      </c>
      <c r="H3" s="50" t="s">
        <v>8</v>
      </c>
    </row>
    <row r="4" spans="1:8" s="39" customFormat="1" ht="12.75" customHeight="1">
      <c r="A4" s="40"/>
      <c r="B4" s="51" t="s">
        <v>19</v>
      </c>
      <c r="C4" s="51" t="s">
        <v>20</v>
      </c>
      <c r="D4" s="51" t="s">
        <v>13</v>
      </c>
      <c r="E4" s="52" t="s">
        <v>21</v>
      </c>
      <c r="F4" s="51" t="s">
        <v>22</v>
      </c>
      <c r="G4" s="52" t="s">
        <v>18</v>
      </c>
      <c r="H4" s="52" t="s">
        <v>7</v>
      </c>
    </row>
    <row r="5" spans="1:8" ht="12.75" customHeight="1">
      <c r="A5" s="36"/>
      <c r="B5" s="3"/>
      <c r="C5" s="3"/>
      <c r="D5" s="3"/>
      <c r="E5" s="8"/>
      <c r="F5" s="3"/>
      <c r="G5" s="3"/>
      <c r="H5" s="8"/>
    </row>
    <row r="6" spans="1:8" ht="12.75" customHeight="1">
      <c r="A6" s="6" t="s">
        <v>45</v>
      </c>
      <c r="B6" s="77">
        <v>0</v>
      </c>
      <c r="C6" s="77">
        <v>0</v>
      </c>
      <c r="D6" s="77">
        <f>C6+B6</f>
        <v>0</v>
      </c>
      <c r="E6" s="78">
        <v>0</v>
      </c>
      <c r="F6" s="77">
        <v>0</v>
      </c>
      <c r="G6" s="77">
        <f>F6+E6</f>
        <v>0</v>
      </c>
      <c r="H6" s="78">
        <f>G6+D6</f>
        <v>0</v>
      </c>
    </row>
    <row r="7" spans="1:8" ht="12.75" customHeight="1">
      <c r="A7" s="6" t="s">
        <v>46</v>
      </c>
      <c r="B7" s="77">
        <v>0</v>
      </c>
      <c r="C7" s="77">
        <v>0</v>
      </c>
      <c r="D7" s="77">
        <f>C7+B7</f>
        <v>0</v>
      </c>
      <c r="E7" s="78">
        <v>0</v>
      </c>
      <c r="F7" s="77">
        <v>0</v>
      </c>
      <c r="G7" s="77">
        <f>F7+E7</f>
        <v>0</v>
      </c>
      <c r="H7" s="78">
        <f>G7+D7</f>
        <v>0</v>
      </c>
    </row>
    <row r="8" spans="1:8" ht="12.75" customHeight="1">
      <c r="A8" s="6" t="s">
        <v>52</v>
      </c>
      <c r="B8" s="77">
        <v>0</v>
      </c>
      <c r="C8" s="77">
        <v>0</v>
      </c>
      <c r="D8" s="77">
        <v>0</v>
      </c>
      <c r="E8" s="78">
        <v>0</v>
      </c>
      <c r="F8" s="77">
        <v>0</v>
      </c>
      <c r="G8" s="77">
        <v>0</v>
      </c>
      <c r="H8" s="78">
        <v>0</v>
      </c>
    </row>
    <row r="9" spans="1:8" ht="12.75" customHeight="1">
      <c r="A9" s="6" t="s">
        <v>59</v>
      </c>
      <c r="B9" s="77">
        <v>0</v>
      </c>
      <c r="C9" s="77">
        <v>0</v>
      </c>
      <c r="D9" s="77">
        <v>0</v>
      </c>
      <c r="E9" s="78">
        <v>0</v>
      </c>
      <c r="F9" s="77">
        <v>0</v>
      </c>
      <c r="G9" s="77">
        <v>0</v>
      </c>
      <c r="H9" s="78">
        <v>0</v>
      </c>
    </row>
    <row r="10" spans="1:8" ht="12.75" customHeight="1">
      <c r="A10" s="6" t="s">
        <v>76</v>
      </c>
      <c r="B10" s="77">
        <v>0</v>
      </c>
      <c r="C10" s="77">
        <v>0</v>
      </c>
      <c r="D10" s="77">
        <v>0</v>
      </c>
      <c r="E10" s="78">
        <v>0</v>
      </c>
      <c r="F10" s="77">
        <v>0</v>
      </c>
      <c r="G10" s="77">
        <v>0</v>
      </c>
      <c r="H10" s="78">
        <v>0</v>
      </c>
    </row>
    <row r="11" spans="2:8" ht="12.75" customHeight="1">
      <c r="B11" s="9"/>
      <c r="C11" s="9"/>
      <c r="D11" s="9"/>
      <c r="E11" s="11"/>
      <c r="F11" s="9"/>
      <c r="G11" s="9"/>
      <c r="H11" s="11"/>
    </row>
    <row r="12" spans="1:5" ht="12.75" customHeight="1">
      <c r="A12" s="36"/>
      <c r="B12" s="2"/>
      <c r="C12" s="2"/>
      <c r="D12" s="2"/>
      <c r="E12" s="2"/>
    </row>
    <row r="13" spans="1:8" s="39" customFormat="1" ht="12.75" customHeight="1">
      <c r="A13" s="40" t="s">
        <v>23</v>
      </c>
      <c r="B13" s="49" t="s">
        <v>13</v>
      </c>
      <c r="C13" s="49" t="s">
        <v>13</v>
      </c>
      <c r="D13" s="49" t="s">
        <v>7</v>
      </c>
      <c r="E13" s="50" t="s">
        <v>18</v>
      </c>
      <c r="F13" s="49" t="s">
        <v>18</v>
      </c>
      <c r="G13" s="50" t="s">
        <v>7</v>
      </c>
      <c r="H13" s="50" t="s">
        <v>8</v>
      </c>
    </row>
    <row r="14" spans="2:8" s="39" customFormat="1" ht="12.75" customHeight="1">
      <c r="B14" s="51" t="s">
        <v>19</v>
      </c>
      <c r="C14" s="51" t="s">
        <v>20</v>
      </c>
      <c r="D14" s="51" t="s">
        <v>13</v>
      </c>
      <c r="E14" s="52" t="s">
        <v>21</v>
      </c>
      <c r="F14" s="51" t="s">
        <v>22</v>
      </c>
      <c r="G14" s="52" t="s">
        <v>18</v>
      </c>
      <c r="H14" s="52" t="s">
        <v>7</v>
      </c>
    </row>
    <row r="15" spans="1:8" ht="12.75" customHeight="1">
      <c r="A15" s="36"/>
      <c r="B15" s="12"/>
      <c r="C15" s="12"/>
      <c r="D15" s="12"/>
      <c r="E15" s="14"/>
      <c r="F15" s="3"/>
      <c r="G15" s="3"/>
      <c r="H15" s="8"/>
    </row>
    <row r="16" spans="1:8" ht="12.75" customHeight="1">
      <c r="A16" s="6" t="s">
        <v>45</v>
      </c>
      <c r="B16" s="24">
        <f>+B6*0.85</f>
        <v>0</v>
      </c>
      <c r="C16" s="24">
        <f>+C6*1.15</f>
        <v>0</v>
      </c>
      <c r="D16" s="24">
        <f>C16+B16</f>
        <v>0</v>
      </c>
      <c r="E16" s="25">
        <f>+E6*2.73</f>
        <v>0</v>
      </c>
      <c r="F16" s="27">
        <v>0</v>
      </c>
      <c r="G16" s="27">
        <v>0</v>
      </c>
      <c r="H16" s="28">
        <f>G16+D16</f>
        <v>0</v>
      </c>
    </row>
    <row r="17" spans="1:8" ht="12.75" customHeight="1">
      <c r="A17" s="6" t="s">
        <v>46</v>
      </c>
      <c r="B17" s="24">
        <f>+B7*0.85</f>
        <v>0</v>
      </c>
      <c r="C17" s="24">
        <f>+C7*1.15</f>
        <v>0</v>
      </c>
      <c r="D17" s="24">
        <v>0</v>
      </c>
      <c r="E17" s="25">
        <f>+E7*2.73</f>
        <v>0</v>
      </c>
      <c r="F17" s="27">
        <v>0</v>
      </c>
      <c r="G17" s="27">
        <v>0</v>
      </c>
      <c r="H17" s="28">
        <v>0</v>
      </c>
    </row>
    <row r="18" spans="1:8" ht="12.75" customHeight="1">
      <c r="A18" s="6" t="s">
        <v>52</v>
      </c>
      <c r="B18" s="24">
        <f>+B8*0.85</f>
        <v>0</v>
      </c>
      <c r="C18" s="24">
        <f>+C8*1.15</f>
        <v>0</v>
      </c>
      <c r="D18" s="24">
        <v>0</v>
      </c>
      <c r="E18" s="25">
        <f>+E8*2.73</f>
        <v>0</v>
      </c>
      <c r="F18" s="27">
        <v>0</v>
      </c>
      <c r="G18" s="27">
        <v>0</v>
      </c>
      <c r="H18" s="28">
        <v>0</v>
      </c>
    </row>
    <row r="19" spans="1:8" ht="12.75" customHeight="1">
      <c r="A19" s="6" t="s">
        <v>59</v>
      </c>
      <c r="B19" s="24">
        <f>+B9*0.85</f>
        <v>0</v>
      </c>
      <c r="C19" s="24">
        <f>+C9*1.15</f>
        <v>0</v>
      </c>
      <c r="D19" s="24">
        <v>0</v>
      </c>
      <c r="E19" s="25">
        <f>+E9*2.73</f>
        <v>0</v>
      </c>
      <c r="F19" s="27">
        <v>0</v>
      </c>
      <c r="G19" s="27">
        <v>0</v>
      </c>
      <c r="H19" s="28">
        <v>0</v>
      </c>
    </row>
    <row r="20" spans="1:8" ht="12.75" customHeight="1">
      <c r="A20" s="6" t="s">
        <v>76</v>
      </c>
      <c r="B20" s="24">
        <f>+B10*0.85</f>
        <v>0</v>
      </c>
      <c r="C20" s="24">
        <f>+C10*1.15</f>
        <v>0</v>
      </c>
      <c r="D20" s="24">
        <v>0</v>
      </c>
      <c r="E20" s="25">
        <f>+E10*2.73</f>
        <v>0</v>
      </c>
      <c r="F20" s="27">
        <v>0</v>
      </c>
      <c r="G20" s="27">
        <v>0</v>
      </c>
      <c r="H20" s="28">
        <v>0</v>
      </c>
    </row>
    <row r="21" spans="2:8" ht="12.75" customHeight="1">
      <c r="B21" s="9"/>
      <c r="C21" s="9"/>
      <c r="D21" s="9"/>
      <c r="E21" s="11"/>
      <c r="F21" s="9"/>
      <c r="G21" s="9"/>
      <c r="H21" s="11"/>
    </row>
    <row r="22" spans="1:5" ht="12.75" customHeight="1">
      <c r="A22" s="36"/>
      <c r="B22" s="2"/>
      <c r="C22" s="2"/>
      <c r="D22" s="2"/>
      <c r="E22" s="2"/>
    </row>
    <row r="23" spans="1:6" ht="12.75">
      <c r="A23" s="36" t="s">
        <v>57</v>
      </c>
      <c r="B23" s="2"/>
      <c r="C23" s="2"/>
      <c r="D23" s="2"/>
      <c r="E23" s="2"/>
      <c r="F23" s="2"/>
    </row>
    <row r="24" spans="1:6" ht="12.75">
      <c r="A24" s="36" t="s">
        <v>49</v>
      </c>
      <c r="B24" s="2"/>
      <c r="C24" s="2"/>
      <c r="D24" s="2"/>
      <c r="E24" s="2"/>
      <c r="F24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512"/>
  <sheetViews>
    <sheetView workbookViewId="0" topLeftCell="A1">
      <selection activeCell="H10" sqref="H10"/>
    </sheetView>
  </sheetViews>
  <sheetFormatPr defaultColWidth="9.140625" defaultRowHeight="12.75" customHeight="1"/>
  <cols>
    <col min="1" max="1" width="20.7109375" style="2" customWidth="1"/>
    <col min="2" max="17" width="7.28125" style="2" customWidth="1"/>
    <col min="18" max="16384" width="9.140625" style="2" customWidth="1"/>
  </cols>
  <sheetData>
    <row r="1" ht="12.75" customHeight="1">
      <c r="A1" s="1" t="s">
        <v>26</v>
      </c>
    </row>
    <row r="2" ht="12.75" customHeight="1">
      <c r="A2" s="1"/>
    </row>
    <row r="3" spans="1:18" ht="12.75" customHeight="1">
      <c r="A3"/>
      <c r="B3" s="46" t="s">
        <v>1</v>
      </c>
      <c r="C3" s="47"/>
      <c r="D3" s="46" t="s">
        <v>2</v>
      </c>
      <c r="E3" s="47"/>
      <c r="F3" s="46" t="s">
        <v>3</v>
      </c>
      <c r="G3" s="47"/>
      <c r="H3" s="46" t="s">
        <v>4</v>
      </c>
      <c r="I3" s="47"/>
      <c r="J3" s="46" t="s">
        <v>5</v>
      </c>
      <c r="K3" s="47"/>
      <c r="L3" s="128" t="s">
        <v>6</v>
      </c>
      <c r="M3" s="130"/>
      <c r="N3" s="128" t="s">
        <v>60</v>
      </c>
      <c r="O3" s="129"/>
      <c r="P3" s="117" t="s">
        <v>7</v>
      </c>
      <c r="Q3" s="47"/>
      <c r="R3" s="42" t="s">
        <v>8</v>
      </c>
    </row>
    <row r="4" spans="1:18" ht="12.75" customHeight="1">
      <c r="A4" s="6" t="s">
        <v>80</v>
      </c>
      <c r="B4" s="43" t="s">
        <v>9</v>
      </c>
      <c r="C4" s="44" t="s">
        <v>10</v>
      </c>
      <c r="D4" s="43" t="s">
        <v>9</v>
      </c>
      <c r="E4" s="44" t="s">
        <v>10</v>
      </c>
      <c r="F4" s="43" t="s">
        <v>9</v>
      </c>
      <c r="G4" s="44" t="s">
        <v>10</v>
      </c>
      <c r="H4" s="43" t="s">
        <v>9</v>
      </c>
      <c r="I4" s="44" t="s">
        <v>10</v>
      </c>
      <c r="J4" s="43" t="s">
        <v>9</v>
      </c>
      <c r="K4" s="44" t="s">
        <v>10</v>
      </c>
      <c r="L4" s="43" t="s">
        <v>9</v>
      </c>
      <c r="M4" s="127" t="s">
        <v>10</v>
      </c>
      <c r="N4" s="43" t="s">
        <v>9</v>
      </c>
      <c r="O4" s="127" t="s">
        <v>10</v>
      </c>
      <c r="P4" s="43" t="s">
        <v>9</v>
      </c>
      <c r="Q4" s="44" t="s">
        <v>10</v>
      </c>
      <c r="R4" s="45" t="s">
        <v>7</v>
      </c>
    </row>
    <row r="5" spans="1:18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118"/>
      <c r="N5" s="3"/>
      <c r="O5" s="4"/>
      <c r="P5" s="118"/>
      <c r="Q5" s="4"/>
      <c r="R5" s="8"/>
    </row>
    <row r="6" spans="1:18" ht="12.75" customHeight="1">
      <c r="A6" s="6" t="s">
        <v>45</v>
      </c>
      <c r="B6" s="63">
        <v>1</v>
      </c>
      <c r="C6" s="64">
        <v>7</v>
      </c>
      <c r="D6" s="85">
        <v>0</v>
      </c>
      <c r="E6" s="64">
        <v>1</v>
      </c>
      <c r="F6" s="85">
        <v>0</v>
      </c>
      <c r="G6" s="64">
        <v>0</v>
      </c>
      <c r="H6" s="85">
        <v>0</v>
      </c>
      <c r="I6" s="64">
        <v>0</v>
      </c>
      <c r="J6" s="85">
        <v>0</v>
      </c>
      <c r="K6" s="64">
        <v>0</v>
      </c>
      <c r="L6" s="85">
        <v>0</v>
      </c>
      <c r="M6" s="85">
        <v>0</v>
      </c>
      <c r="N6" s="63">
        <v>0</v>
      </c>
      <c r="O6" s="64">
        <v>0</v>
      </c>
      <c r="P6" s="85">
        <f aca="true" t="shared" si="0" ref="P6:Q10">L6+J6+H6+F6+D6+B6</f>
        <v>1</v>
      </c>
      <c r="Q6" s="64">
        <f t="shared" si="0"/>
        <v>8</v>
      </c>
      <c r="R6" s="64">
        <f>Q6+P6</f>
        <v>9</v>
      </c>
    </row>
    <row r="7" spans="1:18" ht="12.75" customHeight="1">
      <c r="A7" s="95" t="s">
        <v>47</v>
      </c>
      <c r="B7" s="63">
        <v>6</v>
      </c>
      <c r="C7" s="64">
        <v>9</v>
      </c>
      <c r="D7" s="85">
        <v>1</v>
      </c>
      <c r="E7" s="64">
        <v>1</v>
      </c>
      <c r="F7" s="85">
        <v>0</v>
      </c>
      <c r="G7" s="64">
        <v>0</v>
      </c>
      <c r="H7" s="85">
        <v>0</v>
      </c>
      <c r="I7" s="64">
        <v>0</v>
      </c>
      <c r="J7" s="85">
        <v>0</v>
      </c>
      <c r="K7" s="64">
        <v>0</v>
      </c>
      <c r="L7" s="85">
        <v>0</v>
      </c>
      <c r="M7" s="85">
        <v>0</v>
      </c>
      <c r="N7" s="63">
        <v>0</v>
      </c>
      <c r="O7" s="64">
        <v>0</v>
      </c>
      <c r="P7" s="85">
        <f t="shared" si="0"/>
        <v>7</v>
      </c>
      <c r="Q7" s="64">
        <f t="shared" si="0"/>
        <v>10</v>
      </c>
      <c r="R7" s="64">
        <f>Q7+P7</f>
        <v>17</v>
      </c>
    </row>
    <row r="8" spans="1:18" ht="12.75" customHeight="1">
      <c r="A8" s="15" t="s">
        <v>52</v>
      </c>
      <c r="B8" s="63">
        <v>4</v>
      </c>
      <c r="C8" s="64">
        <v>11</v>
      </c>
      <c r="D8" s="85">
        <v>1</v>
      </c>
      <c r="E8" s="64">
        <v>3</v>
      </c>
      <c r="F8" s="85">
        <v>0</v>
      </c>
      <c r="G8" s="64">
        <v>0</v>
      </c>
      <c r="H8" s="85">
        <v>0</v>
      </c>
      <c r="I8" s="64">
        <v>0</v>
      </c>
      <c r="J8" s="85">
        <v>0</v>
      </c>
      <c r="K8" s="64">
        <v>0</v>
      </c>
      <c r="L8" s="85">
        <v>0</v>
      </c>
      <c r="M8" s="85">
        <v>0</v>
      </c>
      <c r="N8" s="63">
        <v>0</v>
      </c>
      <c r="O8" s="64">
        <v>0</v>
      </c>
      <c r="P8" s="85">
        <f t="shared" si="0"/>
        <v>5</v>
      </c>
      <c r="Q8" s="64">
        <f t="shared" si="0"/>
        <v>14</v>
      </c>
      <c r="R8" s="64">
        <f>Q8+P8</f>
        <v>19</v>
      </c>
    </row>
    <row r="9" spans="1:18" ht="12.75" customHeight="1">
      <c r="A9" s="15" t="s">
        <v>59</v>
      </c>
      <c r="B9" s="63">
        <v>3</v>
      </c>
      <c r="C9" s="64">
        <v>16</v>
      </c>
      <c r="D9" s="85">
        <v>0</v>
      </c>
      <c r="E9" s="64">
        <v>1</v>
      </c>
      <c r="F9" s="85">
        <v>0</v>
      </c>
      <c r="G9" s="64">
        <v>1</v>
      </c>
      <c r="H9" s="85">
        <v>0</v>
      </c>
      <c r="I9" s="64">
        <v>0</v>
      </c>
      <c r="J9" s="85">
        <v>0</v>
      </c>
      <c r="K9" s="64">
        <v>0</v>
      </c>
      <c r="L9" s="85">
        <v>1</v>
      </c>
      <c r="M9" s="85">
        <v>0</v>
      </c>
      <c r="N9" s="63">
        <v>0</v>
      </c>
      <c r="O9" s="64">
        <v>0</v>
      </c>
      <c r="P9" s="85">
        <f t="shared" si="0"/>
        <v>4</v>
      </c>
      <c r="Q9" s="64">
        <f t="shared" si="0"/>
        <v>18</v>
      </c>
      <c r="R9" s="64">
        <f>Q9+P9</f>
        <v>22</v>
      </c>
    </row>
    <row r="10" spans="1:18" ht="12.75" customHeight="1">
      <c r="A10" s="15" t="s">
        <v>76</v>
      </c>
      <c r="B10" s="63">
        <v>3</v>
      </c>
      <c r="C10" s="64">
        <v>6</v>
      </c>
      <c r="D10" s="85">
        <v>1</v>
      </c>
      <c r="E10" s="64">
        <v>4</v>
      </c>
      <c r="F10" s="85">
        <v>0</v>
      </c>
      <c r="G10" s="64">
        <v>0</v>
      </c>
      <c r="H10" s="85">
        <v>1</v>
      </c>
      <c r="I10" s="64">
        <v>0</v>
      </c>
      <c r="J10" s="85">
        <v>0</v>
      </c>
      <c r="K10" s="64">
        <v>0</v>
      </c>
      <c r="L10" s="85">
        <v>0</v>
      </c>
      <c r="M10" s="85">
        <v>0</v>
      </c>
      <c r="N10" s="63">
        <v>0</v>
      </c>
      <c r="O10" s="64">
        <v>0</v>
      </c>
      <c r="P10" s="85">
        <f t="shared" si="0"/>
        <v>5</v>
      </c>
      <c r="Q10" s="64">
        <f t="shared" si="0"/>
        <v>10</v>
      </c>
      <c r="R10" s="64">
        <f>Q10+P10</f>
        <v>15</v>
      </c>
    </row>
    <row r="11" spans="1:18" ht="12.75" customHeight="1">
      <c r="A11" s="6"/>
      <c r="B11" s="72"/>
      <c r="C11" s="73"/>
      <c r="D11" s="84"/>
      <c r="E11" s="73"/>
      <c r="F11" s="84"/>
      <c r="G11" s="73"/>
      <c r="H11" s="84"/>
      <c r="I11" s="73"/>
      <c r="J11" s="84"/>
      <c r="K11" s="73"/>
      <c r="L11" s="84"/>
      <c r="M11" s="84"/>
      <c r="N11" s="72"/>
      <c r="O11" s="73"/>
      <c r="P11" s="84"/>
      <c r="Q11" s="73"/>
      <c r="R11" s="73"/>
    </row>
    <row r="12" ht="12.75" customHeight="1">
      <c r="A12"/>
    </row>
    <row r="13" spans="1:18" ht="12.75" customHeight="1">
      <c r="A13" s="6" t="s">
        <v>11</v>
      </c>
      <c r="B13" s="46" t="s">
        <v>1</v>
      </c>
      <c r="C13" s="47"/>
      <c r="D13" s="46" t="s">
        <v>2</v>
      </c>
      <c r="E13" s="47"/>
      <c r="F13" s="46" t="s">
        <v>3</v>
      </c>
      <c r="G13" s="47"/>
      <c r="H13" s="46" t="s">
        <v>4</v>
      </c>
      <c r="I13" s="47"/>
      <c r="J13" s="46" t="s">
        <v>5</v>
      </c>
      <c r="K13" s="47"/>
      <c r="L13" s="128" t="s">
        <v>6</v>
      </c>
      <c r="M13" s="130"/>
      <c r="N13" s="46" t="s">
        <v>60</v>
      </c>
      <c r="O13" s="47"/>
      <c r="P13" s="117" t="s">
        <v>7</v>
      </c>
      <c r="Q13" s="47"/>
      <c r="R13" s="42" t="s">
        <v>8</v>
      </c>
    </row>
    <row r="14" spans="1:18" ht="12.75" customHeight="1">
      <c r="A14" s="6" t="s">
        <v>12</v>
      </c>
      <c r="B14" s="43" t="s">
        <v>9</v>
      </c>
      <c r="C14" s="44" t="s">
        <v>10</v>
      </c>
      <c r="D14" s="43" t="s">
        <v>9</v>
      </c>
      <c r="E14" s="44" t="s">
        <v>10</v>
      </c>
      <c r="F14" s="43" t="s">
        <v>9</v>
      </c>
      <c r="G14" s="44" t="s">
        <v>10</v>
      </c>
      <c r="H14" s="43" t="s">
        <v>9</v>
      </c>
      <c r="I14" s="44" t="s">
        <v>10</v>
      </c>
      <c r="J14" s="43" t="s">
        <v>9</v>
      </c>
      <c r="K14" s="44" t="s">
        <v>10</v>
      </c>
      <c r="L14" s="43" t="s">
        <v>9</v>
      </c>
      <c r="M14" s="127" t="s">
        <v>10</v>
      </c>
      <c r="N14" s="43" t="s">
        <v>9</v>
      </c>
      <c r="O14" s="127" t="s">
        <v>10</v>
      </c>
      <c r="P14" s="43" t="s">
        <v>9</v>
      </c>
      <c r="Q14" s="44" t="s">
        <v>10</v>
      </c>
      <c r="R14" s="45" t="s">
        <v>7</v>
      </c>
    </row>
    <row r="15" spans="1:18" ht="12.75" customHeight="1">
      <c r="A15" s="6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23"/>
      <c r="N15" s="12"/>
      <c r="O15" s="13"/>
      <c r="P15" s="23"/>
      <c r="Q15" s="13"/>
      <c r="R15" s="14"/>
    </row>
    <row r="16" spans="1:18" s="16" customFormat="1" ht="12.75" customHeight="1">
      <c r="A16" s="15" t="s">
        <v>45</v>
      </c>
      <c r="B16" s="63">
        <v>22</v>
      </c>
      <c r="C16" s="64">
        <v>41</v>
      </c>
      <c r="D16" s="85">
        <v>4</v>
      </c>
      <c r="E16" s="64">
        <v>12</v>
      </c>
      <c r="F16" s="85">
        <v>0</v>
      </c>
      <c r="G16" s="64">
        <v>1</v>
      </c>
      <c r="H16" s="85">
        <v>0</v>
      </c>
      <c r="I16" s="64">
        <v>0</v>
      </c>
      <c r="J16" s="85">
        <v>0</v>
      </c>
      <c r="K16" s="64">
        <v>2</v>
      </c>
      <c r="L16" s="85">
        <v>0</v>
      </c>
      <c r="M16" s="85">
        <v>0</v>
      </c>
      <c r="N16" s="63">
        <v>0</v>
      </c>
      <c r="O16" s="64">
        <v>0</v>
      </c>
      <c r="P16" s="85">
        <f aca="true" t="shared" si="1" ref="P16:Q20">N16+L16+J16+H16+F16+D16+B16</f>
        <v>26</v>
      </c>
      <c r="Q16" s="64">
        <f t="shared" si="1"/>
        <v>56</v>
      </c>
      <c r="R16" s="65">
        <f>Q16+P16</f>
        <v>82</v>
      </c>
    </row>
    <row r="17" spans="1:18" s="16" customFormat="1" ht="12.75" customHeight="1">
      <c r="A17" s="15" t="s">
        <v>47</v>
      </c>
      <c r="B17" s="63">
        <v>21</v>
      </c>
      <c r="C17" s="64">
        <v>52</v>
      </c>
      <c r="D17" s="85">
        <v>2</v>
      </c>
      <c r="E17" s="64">
        <v>12</v>
      </c>
      <c r="F17" s="85">
        <v>0</v>
      </c>
      <c r="G17" s="64">
        <v>1</v>
      </c>
      <c r="H17" s="85">
        <v>0</v>
      </c>
      <c r="I17" s="64">
        <v>1</v>
      </c>
      <c r="J17" s="85">
        <v>0</v>
      </c>
      <c r="K17" s="64">
        <v>0</v>
      </c>
      <c r="L17" s="85">
        <v>1</v>
      </c>
      <c r="M17" s="85">
        <v>1</v>
      </c>
      <c r="N17" s="63">
        <v>0</v>
      </c>
      <c r="O17" s="64">
        <v>0</v>
      </c>
      <c r="P17" s="85">
        <f t="shared" si="1"/>
        <v>24</v>
      </c>
      <c r="Q17" s="64">
        <f t="shared" si="1"/>
        <v>67</v>
      </c>
      <c r="R17" s="64">
        <f>Q17+P17</f>
        <v>91</v>
      </c>
    </row>
    <row r="18" spans="1:18" s="16" customFormat="1" ht="12.75" customHeight="1">
      <c r="A18" s="15" t="s">
        <v>52</v>
      </c>
      <c r="B18" s="63">
        <v>23</v>
      </c>
      <c r="C18" s="64">
        <v>42</v>
      </c>
      <c r="D18" s="85">
        <v>8</v>
      </c>
      <c r="E18" s="64">
        <v>16</v>
      </c>
      <c r="F18" s="85">
        <v>0</v>
      </c>
      <c r="G18" s="64">
        <v>2</v>
      </c>
      <c r="H18" s="85">
        <v>0</v>
      </c>
      <c r="I18" s="64">
        <v>1</v>
      </c>
      <c r="J18" s="85">
        <v>0</v>
      </c>
      <c r="K18" s="64">
        <v>1</v>
      </c>
      <c r="L18" s="85">
        <v>2</v>
      </c>
      <c r="M18" s="85">
        <v>0</v>
      </c>
      <c r="N18" s="63">
        <v>0</v>
      </c>
      <c r="O18" s="64">
        <v>0</v>
      </c>
      <c r="P18" s="85">
        <f t="shared" si="1"/>
        <v>33</v>
      </c>
      <c r="Q18" s="64">
        <f t="shared" si="1"/>
        <v>62</v>
      </c>
      <c r="R18" s="64">
        <f>Q18+P18</f>
        <v>95</v>
      </c>
    </row>
    <row r="19" spans="1:18" s="16" customFormat="1" ht="12.75" customHeight="1">
      <c r="A19" s="15" t="s">
        <v>59</v>
      </c>
      <c r="B19" s="63">
        <v>21</v>
      </c>
      <c r="C19" s="64">
        <v>44</v>
      </c>
      <c r="D19" s="85">
        <v>7</v>
      </c>
      <c r="E19" s="64">
        <v>19</v>
      </c>
      <c r="F19" s="85">
        <v>0</v>
      </c>
      <c r="G19" s="64">
        <v>2</v>
      </c>
      <c r="H19" s="85">
        <v>0</v>
      </c>
      <c r="I19" s="64">
        <v>3</v>
      </c>
      <c r="J19" s="85">
        <v>0</v>
      </c>
      <c r="K19" s="64">
        <v>0</v>
      </c>
      <c r="L19" s="85">
        <v>2</v>
      </c>
      <c r="M19" s="85">
        <v>0</v>
      </c>
      <c r="N19" s="63">
        <v>0</v>
      </c>
      <c r="O19" s="64">
        <v>0</v>
      </c>
      <c r="P19" s="85">
        <f t="shared" si="1"/>
        <v>30</v>
      </c>
      <c r="Q19" s="64">
        <f t="shared" si="1"/>
        <v>68</v>
      </c>
      <c r="R19" s="64">
        <f>Q19+P19</f>
        <v>98</v>
      </c>
    </row>
    <row r="20" spans="1:18" s="16" customFormat="1" ht="12.75" customHeight="1">
      <c r="A20" s="15" t="s">
        <v>76</v>
      </c>
      <c r="B20" s="63">
        <v>20</v>
      </c>
      <c r="C20" s="64">
        <v>40</v>
      </c>
      <c r="D20" s="85">
        <v>3</v>
      </c>
      <c r="E20" s="64">
        <v>17</v>
      </c>
      <c r="F20" s="85">
        <v>0</v>
      </c>
      <c r="G20" s="64">
        <v>0</v>
      </c>
      <c r="H20" s="85">
        <v>1</v>
      </c>
      <c r="I20" s="64">
        <v>3</v>
      </c>
      <c r="J20" s="85">
        <v>1</v>
      </c>
      <c r="K20" s="64">
        <v>1</v>
      </c>
      <c r="L20" s="85">
        <v>2</v>
      </c>
      <c r="M20" s="85">
        <v>0</v>
      </c>
      <c r="N20" s="63">
        <v>0</v>
      </c>
      <c r="O20" s="64">
        <v>1</v>
      </c>
      <c r="P20" s="85">
        <f t="shared" si="1"/>
        <v>27</v>
      </c>
      <c r="Q20" s="64">
        <f t="shared" si="1"/>
        <v>62</v>
      </c>
      <c r="R20" s="64">
        <f>Q20+P20</f>
        <v>89</v>
      </c>
    </row>
    <row r="21" spans="2:18" ht="12.75" customHeight="1">
      <c r="B21" s="9"/>
      <c r="C21" s="10"/>
      <c r="D21" s="20"/>
      <c r="E21" s="10"/>
      <c r="F21" s="20"/>
      <c r="G21" s="10"/>
      <c r="H21" s="20"/>
      <c r="I21" s="10"/>
      <c r="J21" s="20"/>
      <c r="K21" s="10"/>
      <c r="L21" s="20"/>
      <c r="M21" s="20"/>
      <c r="N21" s="9"/>
      <c r="O21" s="10"/>
      <c r="P21" s="20"/>
      <c r="Q21" s="10"/>
      <c r="R21" s="10"/>
    </row>
    <row r="23" ht="12.75" customHeight="1">
      <c r="A23" s="116"/>
    </row>
    <row r="24" spans="1:15" ht="12.75" customHeight="1">
      <c r="A24" s="3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40" spans="1:18" s="16" customFormat="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62" spans="1:18" s="16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85" spans="1:18" s="16" customFormat="1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98" spans="1:18" s="16" customFormat="1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110" spans="1:18" s="16" customFormat="1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31" spans="1:18" s="16" customFormat="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53" spans="1:18" s="16" customFormat="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74" spans="1:18" s="16" customFormat="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95" spans="1:18" s="16" customFormat="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248" spans="1:18" s="16" customFormat="1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58" spans="1:18" s="16" customFormat="1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80" spans="1:18" s="16" customFormat="1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303" spans="1:18" s="16" customFormat="1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26" spans="1:18" s="16" customFormat="1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48" spans="1:18" s="16" customFormat="1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70" spans="1:18" s="16" customFormat="1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402" spans="1:18" s="16" customFormat="1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12" spans="1:18" s="16" customFormat="1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34" spans="1:18" s="16" customFormat="1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46" spans="1:18" s="16" customFormat="1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57" spans="1:18" s="16" customFormat="1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70" spans="1:18" s="16" customFormat="1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502" spans="1:18" s="16" customFormat="1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12" spans="1:18" s="16" customFormat="1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</sheetData>
  <mergeCells count="3">
    <mergeCell ref="L3:M3"/>
    <mergeCell ref="L13:M13"/>
    <mergeCell ref="N3:O3"/>
  </mergeCells>
  <printOptions horizontalCentered="1"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 xml:space="preserve">&amp;L&amp;8Office of Institutional Research
&amp;D
&amp;F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672"/>
  <sheetViews>
    <sheetView workbookViewId="0" topLeftCell="A1">
      <selection activeCell="H28" sqref="H28"/>
    </sheetView>
  </sheetViews>
  <sheetFormatPr defaultColWidth="9.140625" defaultRowHeight="12.75" customHeight="1"/>
  <cols>
    <col min="1" max="1" width="22.7109375" style="36" customWidth="1"/>
    <col min="2" max="8" width="13.7109375" style="2" customWidth="1"/>
    <col min="9" max="16384" width="9.140625" style="2" customWidth="1"/>
  </cols>
  <sheetData>
    <row r="1" ht="12.75" customHeight="1">
      <c r="A1" s="1" t="s">
        <v>26</v>
      </c>
    </row>
    <row r="2" spans="6:8" ht="12.75" customHeight="1">
      <c r="F2"/>
      <c r="G2"/>
      <c r="H2"/>
    </row>
    <row r="3" spans="1:8" ht="12.75" customHeight="1">
      <c r="A3" s="6" t="s">
        <v>13</v>
      </c>
      <c r="F3"/>
      <c r="G3"/>
      <c r="H3"/>
    </row>
    <row r="4" spans="1:4" s="39" customFormat="1" ht="12.75" customHeight="1">
      <c r="A4" s="40" t="s">
        <v>11</v>
      </c>
      <c r="B4" s="48" t="s">
        <v>16</v>
      </c>
      <c r="C4" s="48" t="s">
        <v>14</v>
      </c>
      <c r="D4" s="48" t="s">
        <v>15</v>
      </c>
    </row>
    <row r="5" spans="2:7" ht="12.75" customHeight="1">
      <c r="B5" s="8"/>
      <c r="C5" s="8"/>
      <c r="D5" s="8"/>
      <c r="E5"/>
      <c r="F5"/>
      <c r="G5"/>
    </row>
    <row r="6" spans="1:7" s="16" customFormat="1" ht="12.75" customHeight="1">
      <c r="A6" s="15" t="s">
        <v>45</v>
      </c>
      <c r="B6" s="14">
        <v>26</v>
      </c>
      <c r="C6" s="14">
        <f>'CM'!R16</f>
        <v>82</v>
      </c>
      <c r="D6" s="14">
        <v>80</v>
      </c>
      <c r="E6" s="26"/>
      <c r="F6" s="26"/>
      <c r="G6" s="26"/>
    </row>
    <row r="7" spans="1:7" s="16" customFormat="1" ht="12.75" customHeight="1">
      <c r="A7" s="15" t="s">
        <v>47</v>
      </c>
      <c r="B7" s="14">
        <v>39</v>
      </c>
      <c r="C7" s="14">
        <f>'CM'!R17</f>
        <v>91</v>
      </c>
      <c r="D7" s="14">
        <v>93</v>
      </c>
      <c r="E7" s="26"/>
      <c r="F7" s="26"/>
      <c r="G7" s="26"/>
    </row>
    <row r="8" spans="1:7" s="16" customFormat="1" ht="12.75" customHeight="1">
      <c r="A8" s="6" t="s">
        <v>52</v>
      </c>
      <c r="B8" s="14">
        <v>49</v>
      </c>
      <c r="C8" s="14">
        <f>'CM'!R18</f>
        <v>95</v>
      </c>
      <c r="D8" s="14">
        <v>90</v>
      </c>
      <c r="E8" s="26"/>
      <c r="F8" s="26"/>
      <c r="G8" s="26"/>
    </row>
    <row r="9" spans="1:7" s="16" customFormat="1" ht="12.75" customHeight="1">
      <c r="A9" s="6" t="s">
        <v>59</v>
      </c>
      <c r="B9" s="14">
        <v>47</v>
      </c>
      <c r="C9" s="14">
        <f>'CM'!R19</f>
        <v>98</v>
      </c>
      <c r="D9" s="14">
        <v>83</v>
      </c>
      <c r="E9" s="26"/>
      <c r="F9" s="26"/>
      <c r="G9" s="26"/>
    </row>
    <row r="10" spans="1:7" s="16" customFormat="1" ht="12.75" customHeight="1">
      <c r="A10" s="6" t="s">
        <v>76</v>
      </c>
      <c r="B10" s="14">
        <v>40</v>
      </c>
      <c r="C10" s="14">
        <f>'CM'!R20</f>
        <v>89</v>
      </c>
      <c r="D10" s="14">
        <v>90</v>
      </c>
      <c r="E10" s="26"/>
      <c r="F10" s="26"/>
      <c r="G10" s="26"/>
    </row>
    <row r="11" spans="1:4" ht="12.75" customHeight="1">
      <c r="A11" s="6"/>
      <c r="B11" s="76"/>
      <c r="C11" s="76"/>
      <c r="D11" s="7"/>
    </row>
    <row r="13" spans="1:8" s="39" customFormat="1" ht="12.75" customHeight="1">
      <c r="A13" s="40" t="s">
        <v>17</v>
      </c>
      <c r="B13" s="49" t="s">
        <v>13</v>
      </c>
      <c r="C13" s="49" t="s">
        <v>13</v>
      </c>
      <c r="D13" s="49" t="s">
        <v>7</v>
      </c>
      <c r="E13" s="49" t="s">
        <v>18</v>
      </c>
      <c r="F13" s="49" t="s">
        <v>18</v>
      </c>
      <c r="G13" s="50" t="s">
        <v>7</v>
      </c>
      <c r="H13" s="50" t="s">
        <v>8</v>
      </c>
    </row>
    <row r="14" spans="1:8" s="39" customFormat="1" ht="12.75" customHeight="1">
      <c r="A14" s="40"/>
      <c r="B14" s="51" t="s">
        <v>19</v>
      </c>
      <c r="C14" s="51" t="s">
        <v>20</v>
      </c>
      <c r="D14" s="51" t="s">
        <v>13</v>
      </c>
      <c r="E14" s="51" t="s">
        <v>21</v>
      </c>
      <c r="F14" s="51" t="s">
        <v>22</v>
      </c>
      <c r="G14" s="52" t="s">
        <v>18</v>
      </c>
      <c r="H14" s="52" t="s">
        <v>7</v>
      </c>
    </row>
    <row r="15" spans="2:8" ht="12.75" customHeight="1">
      <c r="B15" s="3"/>
      <c r="C15" s="3"/>
      <c r="D15" s="3"/>
      <c r="E15" s="3"/>
      <c r="F15" s="3"/>
      <c r="G15" s="3"/>
      <c r="H15" s="8"/>
    </row>
    <row r="16" spans="1:8" ht="12.75" customHeight="1">
      <c r="A16" s="6" t="s">
        <v>45</v>
      </c>
      <c r="B16" s="77">
        <v>1585</v>
      </c>
      <c r="C16" s="77">
        <v>854</v>
      </c>
      <c r="D16" s="77">
        <f>C16+B16</f>
        <v>2439</v>
      </c>
      <c r="E16" s="77">
        <v>29</v>
      </c>
      <c r="F16" s="77">
        <v>0</v>
      </c>
      <c r="G16" s="77">
        <f>F16+E16</f>
        <v>29</v>
      </c>
      <c r="H16" s="78">
        <f>G16+D16</f>
        <v>2468</v>
      </c>
    </row>
    <row r="17" spans="1:8" ht="12.75" customHeight="1">
      <c r="A17" s="6" t="s">
        <v>46</v>
      </c>
      <c r="B17" s="77">
        <v>1442</v>
      </c>
      <c r="C17" s="77">
        <v>1122</v>
      </c>
      <c r="D17" s="77">
        <f>C17+B17</f>
        <v>2564</v>
      </c>
      <c r="E17" s="77">
        <v>53</v>
      </c>
      <c r="F17" s="77">
        <v>0</v>
      </c>
      <c r="G17" s="77">
        <f>F17+E17</f>
        <v>53</v>
      </c>
      <c r="H17" s="78">
        <f>G17+D17</f>
        <v>2617</v>
      </c>
    </row>
    <row r="18" spans="1:8" ht="12.75" customHeight="1">
      <c r="A18" s="6" t="s">
        <v>52</v>
      </c>
      <c r="B18" s="77">
        <v>1605</v>
      </c>
      <c r="C18" s="77">
        <v>1446</v>
      </c>
      <c r="D18" s="77">
        <f>C18+B18</f>
        <v>3051</v>
      </c>
      <c r="E18" s="77">
        <v>40</v>
      </c>
      <c r="F18" s="77">
        <v>0</v>
      </c>
      <c r="G18" s="77">
        <f>F18+E18</f>
        <v>40</v>
      </c>
      <c r="H18" s="78">
        <f>G18+D18</f>
        <v>3091</v>
      </c>
    </row>
    <row r="19" spans="1:8" ht="12.75" customHeight="1">
      <c r="A19" s="6" t="s">
        <v>59</v>
      </c>
      <c r="B19" s="77">
        <v>1614</v>
      </c>
      <c r="C19" s="77">
        <v>1634</v>
      </c>
      <c r="D19" s="77">
        <f>C19+B19</f>
        <v>3248</v>
      </c>
      <c r="E19" s="77">
        <v>52</v>
      </c>
      <c r="F19" s="77">
        <v>0</v>
      </c>
      <c r="G19" s="77">
        <f>F19+E19</f>
        <v>52</v>
      </c>
      <c r="H19" s="78">
        <f>G19+D19</f>
        <v>3300</v>
      </c>
    </row>
    <row r="20" spans="1:8" ht="12.75" customHeight="1">
      <c r="A20" s="6" t="s">
        <v>76</v>
      </c>
      <c r="B20" s="77">
        <v>1839</v>
      </c>
      <c r="C20" s="77">
        <v>1785</v>
      </c>
      <c r="D20" s="77">
        <f>C20+B20</f>
        <v>3624</v>
      </c>
      <c r="E20" s="77">
        <v>54</v>
      </c>
      <c r="F20" s="77">
        <v>0</v>
      </c>
      <c r="G20" s="77">
        <f>F20+E20</f>
        <v>54</v>
      </c>
      <c r="H20" s="78">
        <f>G20+D20</f>
        <v>3678</v>
      </c>
    </row>
    <row r="21" spans="1:8" ht="12.75" customHeight="1">
      <c r="A21" s="6"/>
      <c r="B21" s="74"/>
      <c r="C21" s="74"/>
      <c r="D21" s="74"/>
      <c r="E21" s="74"/>
      <c r="F21" s="74"/>
      <c r="G21" s="74"/>
      <c r="H21" s="75"/>
    </row>
    <row r="22" spans="6:8" ht="12.75" customHeight="1">
      <c r="F22"/>
      <c r="G22"/>
      <c r="H22"/>
    </row>
    <row r="23" spans="1:8" s="39" customFormat="1" ht="12.75" customHeight="1">
      <c r="A23" s="40" t="s">
        <v>23</v>
      </c>
      <c r="B23" s="49" t="s">
        <v>13</v>
      </c>
      <c r="C23" s="49" t="s">
        <v>13</v>
      </c>
      <c r="D23" s="49" t="s">
        <v>7</v>
      </c>
      <c r="E23" s="49" t="s">
        <v>18</v>
      </c>
      <c r="F23" s="49" t="s">
        <v>24</v>
      </c>
      <c r="G23" s="49" t="s">
        <v>25</v>
      </c>
      <c r="H23" s="50" t="s">
        <v>8</v>
      </c>
    </row>
    <row r="24" spans="2:8" s="39" customFormat="1" ht="12.75" customHeight="1">
      <c r="B24" s="51" t="s">
        <v>19</v>
      </c>
      <c r="C24" s="51" t="s">
        <v>20</v>
      </c>
      <c r="D24" s="51" t="s">
        <v>13</v>
      </c>
      <c r="E24" s="51" t="s">
        <v>21</v>
      </c>
      <c r="F24" s="51" t="s">
        <v>22</v>
      </c>
      <c r="G24" s="51" t="s">
        <v>18</v>
      </c>
      <c r="H24" s="52" t="s">
        <v>7</v>
      </c>
    </row>
    <row r="25" spans="2:8" ht="12.75" customHeight="1">
      <c r="B25" s="12"/>
      <c r="C25" s="12"/>
      <c r="D25" s="12"/>
      <c r="E25" s="12"/>
      <c r="F25" s="12"/>
      <c r="G25" s="12"/>
      <c r="H25" s="14"/>
    </row>
    <row r="26" spans="1:8" ht="12.75" customHeight="1">
      <c r="A26" s="6" t="s">
        <v>45</v>
      </c>
      <c r="B26" s="24">
        <f>B16*0.85</f>
        <v>1347.25</v>
      </c>
      <c r="C26" s="24">
        <f>C16*1.15</f>
        <v>982.0999999999999</v>
      </c>
      <c r="D26" s="24">
        <f>C26+B26</f>
        <v>2329.35</v>
      </c>
      <c r="E26" s="24">
        <f>E16*2.73</f>
        <v>79.17</v>
      </c>
      <c r="F26" s="24">
        <v>0</v>
      </c>
      <c r="G26" s="24">
        <f>F26+E26</f>
        <v>79.17</v>
      </c>
      <c r="H26" s="25">
        <f>G26+D26</f>
        <v>2408.52</v>
      </c>
    </row>
    <row r="27" spans="1:8" ht="12.75" customHeight="1">
      <c r="A27" s="6" t="s">
        <v>46</v>
      </c>
      <c r="B27" s="24">
        <f>B17*0.85</f>
        <v>1225.7</v>
      </c>
      <c r="C27" s="24">
        <f>C17*1.15</f>
        <v>1290.3</v>
      </c>
      <c r="D27" s="24">
        <f>C27+B27</f>
        <v>2516</v>
      </c>
      <c r="E27" s="24">
        <f>E17*2.73</f>
        <v>144.69</v>
      </c>
      <c r="F27" s="24">
        <v>0</v>
      </c>
      <c r="G27" s="24">
        <f>F27+E27</f>
        <v>144.69</v>
      </c>
      <c r="H27" s="25">
        <f>G27+D27</f>
        <v>2660.69</v>
      </c>
    </row>
    <row r="28" spans="1:8" ht="12.75" customHeight="1">
      <c r="A28" s="6" t="s">
        <v>52</v>
      </c>
      <c r="B28" s="24">
        <f>B18*0.85</f>
        <v>1364.25</v>
      </c>
      <c r="C28" s="24">
        <f>C18*1.15</f>
        <v>1662.8999999999999</v>
      </c>
      <c r="D28" s="24">
        <f>C28+B28</f>
        <v>3027.1499999999996</v>
      </c>
      <c r="E28" s="24">
        <f>E18*2.73</f>
        <v>109.2</v>
      </c>
      <c r="F28" s="24">
        <v>0</v>
      </c>
      <c r="G28" s="24">
        <f>F28+E28</f>
        <v>109.2</v>
      </c>
      <c r="H28" s="25">
        <f>G28+D28</f>
        <v>3136.3499999999995</v>
      </c>
    </row>
    <row r="29" spans="1:8" ht="12.75" customHeight="1">
      <c r="A29" s="6" t="s">
        <v>59</v>
      </c>
      <c r="B29" s="24">
        <f>B19*0.85</f>
        <v>1371.8999999999999</v>
      </c>
      <c r="C29" s="24">
        <f>C19*1.15</f>
        <v>1879.1</v>
      </c>
      <c r="D29" s="24">
        <f>C29+B29</f>
        <v>3251</v>
      </c>
      <c r="E29" s="24">
        <f>E19*2.73</f>
        <v>141.96</v>
      </c>
      <c r="F29" s="24">
        <v>0</v>
      </c>
      <c r="G29" s="24">
        <f>F29+E29</f>
        <v>141.96</v>
      </c>
      <c r="H29" s="25">
        <f>G29+D29</f>
        <v>3392.96</v>
      </c>
    </row>
    <row r="30" spans="1:8" ht="12.75" customHeight="1">
      <c r="A30" s="6" t="s">
        <v>76</v>
      </c>
      <c r="B30" s="24">
        <f>B20*0.85</f>
        <v>1563.1499999999999</v>
      </c>
      <c r="C30" s="24">
        <f>C20*1.15</f>
        <v>2052.75</v>
      </c>
      <c r="D30" s="24">
        <f>C30+B30</f>
        <v>3615.8999999999996</v>
      </c>
      <c r="E30" s="24">
        <f>E20*2.73</f>
        <v>147.42</v>
      </c>
      <c r="F30" s="24">
        <v>0</v>
      </c>
      <c r="G30" s="24">
        <f>F30+E30</f>
        <v>147.42</v>
      </c>
      <c r="H30" s="25">
        <f>G30+D30</f>
        <v>3763.3199999999997</v>
      </c>
    </row>
    <row r="31" spans="2:8" ht="12.75" customHeight="1">
      <c r="B31" s="9"/>
      <c r="C31" s="9"/>
      <c r="D31" s="9"/>
      <c r="E31" s="9"/>
      <c r="F31" s="9"/>
      <c r="G31" s="9"/>
      <c r="H31" s="11"/>
    </row>
    <row r="33" ht="12.75" customHeight="1">
      <c r="A33" s="36" t="s">
        <v>57</v>
      </c>
    </row>
    <row r="34" ht="12.75" customHeight="1">
      <c r="A34" s="36" t="s">
        <v>49</v>
      </c>
    </row>
    <row r="40" spans="1:13" s="16" customFormat="1" ht="12.75" customHeight="1">
      <c r="A40" s="3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53" spans="1:13" s="16" customFormat="1" ht="12.75" customHeight="1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86" spans="1:13" s="16" customFormat="1" ht="12.75" customHeight="1">
      <c r="A86" s="3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112" spans="1:13" s="16" customFormat="1" ht="12.75" customHeight="1">
      <c r="A112" s="3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23" spans="1:13" s="16" customFormat="1" ht="12.75" customHeight="1">
      <c r="A123" s="3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32" spans="1:13" s="16" customFormat="1" ht="12.75" customHeight="1">
      <c r="A132" s="3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85" spans="1:13" s="16" customFormat="1" ht="12.75" customHeight="1">
      <c r="A185" s="3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96" spans="1:13" s="16" customFormat="1" ht="12.75" customHeight="1">
      <c r="A196" s="3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229" spans="1:13" s="16" customFormat="1" ht="12.75" customHeight="1">
      <c r="A229" s="3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332" spans="1:13" s="16" customFormat="1" ht="12.75" customHeight="1">
      <c r="A332" s="3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66" spans="1:13" s="16" customFormat="1" ht="12.75" customHeight="1">
      <c r="A366" s="36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77" spans="1:13" s="16" customFormat="1" ht="12.75" customHeight="1">
      <c r="A377" s="36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86" spans="1:13" s="16" customFormat="1" ht="12.75" customHeight="1">
      <c r="A386" s="36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420" spans="1:13" s="16" customFormat="1" ht="12.75" customHeight="1">
      <c r="A420" s="36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53" spans="1:13" s="16" customFormat="1" ht="12.75" customHeight="1">
      <c r="A453" s="36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87" spans="1:13" s="16" customFormat="1" ht="12.75" customHeight="1">
      <c r="A487" s="36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520" spans="1:13" s="16" customFormat="1" ht="12.75" customHeight="1">
      <c r="A520" s="36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75" spans="1:13" s="16" customFormat="1" ht="12.75" customHeight="1">
      <c r="A575" s="36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607" spans="1:13" s="16" customFormat="1" ht="12.75" customHeight="1">
      <c r="A607" s="36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18" spans="1:13" s="16" customFormat="1" ht="12.75" customHeight="1">
      <c r="A618" s="36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51" spans="1:13" s="16" customFormat="1" ht="12.75" customHeight="1">
      <c r="A651" s="36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63" spans="1:13" s="16" customFormat="1" ht="12.75" customHeight="1">
      <c r="A663" s="36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72" spans="1:13" s="16" customFormat="1" ht="12.75" customHeight="1">
      <c r="A672" s="36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02/25/2005 (mwc)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A15" sqref="A15"/>
    </sheetView>
  </sheetViews>
  <sheetFormatPr defaultColWidth="9.140625" defaultRowHeight="12.75"/>
  <cols>
    <col min="1" max="1" width="22.7109375" style="0" customWidth="1"/>
    <col min="2" max="10" width="7.28125" style="0" customWidth="1"/>
    <col min="11" max="11" width="7.00390625" style="0" bestFit="1" customWidth="1"/>
    <col min="12" max="18" width="7.28125" style="0" customWidth="1"/>
  </cols>
  <sheetData>
    <row r="1" spans="1:4" ht="12.75">
      <c r="A1" s="93" t="s">
        <v>50</v>
      </c>
      <c r="B1" s="93"/>
      <c r="C1" s="93"/>
      <c r="D1" s="93"/>
    </row>
    <row r="3" spans="1:4" ht="12.75">
      <c r="A3" s="6" t="s">
        <v>18</v>
      </c>
      <c r="B3" s="2"/>
      <c r="C3" s="2"/>
      <c r="D3" s="2"/>
    </row>
    <row r="4" spans="1:7" ht="12.75">
      <c r="A4" s="40" t="s">
        <v>11</v>
      </c>
      <c r="B4" s="48" t="s">
        <v>16</v>
      </c>
      <c r="C4" s="48" t="s">
        <v>14</v>
      </c>
      <c r="D4" s="48" t="s">
        <v>15</v>
      </c>
      <c r="G4" s="102"/>
    </row>
    <row r="5" spans="1:4" ht="12.75">
      <c r="A5" s="36"/>
      <c r="B5" s="8"/>
      <c r="C5" s="8"/>
      <c r="D5" s="8"/>
    </row>
    <row r="6" spans="1:4" ht="12.75">
      <c r="A6" s="6" t="s">
        <v>45</v>
      </c>
      <c r="B6" s="106">
        <v>0</v>
      </c>
      <c r="C6" s="106">
        <v>0</v>
      </c>
      <c r="D6" s="107">
        <v>0</v>
      </c>
    </row>
    <row r="7" spans="1:4" ht="12.75">
      <c r="A7" s="6" t="s">
        <v>47</v>
      </c>
      <c r="B7" s="106">
        <v>0</v>
      </c>
      <c r="C7" s="108">
        <v>3</v>
      </c>
      <c r="D7" s="109">
        <v>4</v>
      </c>
    </row>
    <row r="8" spans="1:4" ht="12.75">
      <c r="A8" s="6" t="s">
        <v>52</v>
      </c>
      <c r="B8" s="106">
        <v>0</v>
      </c>
      <c r="C8" s="108">
        <f>+R30</f>
        <v>5</v>
      </c>
      <c r="D8" s="109">
        <v>3</v>
      </c>
    </row>
    <row r="9" spans="1:4" ht="12.75">
      <c r="A9" s="6" t="s">
        <v>59</v>
      </c>
      <c r="B9" s="106">
        <v>0</v>
      </c>
      <c r="C9" s="108">
        <f>+R31</f>
        <v>7</v>
      </c>
      <c r="D9" s="109">
        <v>7</v>
      </c>
    </row>
    <row r="10" spans="1:4" ht="12.75">
      <c r="A10" s="6" t="s">
        <v>76</v>
      </c>
      <c r="B10" s="108">
        <v>3</v>
      </c>
      <c r="C10" s="108">
        <f>+R32</f>
        <v>5</v>
      </c>
      <c r="D10" s="109">
        <v>4</v>
      </c>
    </row>
    <row r="11" spans="1:4" ht="12.75">
      <c r="A11" s="36"/>
      <c r="B11" s="9"/>
      <c r="C11" s="9"/>
      <c r="D11" s="11"/>
    </row>
    <row r="13" spans="2:18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6" t="s">
        <v>81</v>
      </c>
      <c r="B14" s="46" t="s">
        <v>1</v>
      </c>
      <c r="C14" s="47"/>
      <c r="D14" s="46" t="s">
        <v>2</v>
      </c>
      <c r="E14" s="47"/>
      <c r="F14" s="46" t="s">
        <v>3</v>
      </c>
      <c r="G14" s="47"/>
      <c r="H14" s="46" t="s">
        <v>4</v>
      </c>
      <c r="I14" s="47"/>
      <c r="J14" s="46" t="s">
        <v>5</v>
      </c>
      <c r="K14" s="47"/>
      <c r="L14" s="128" t="s">
        <v>6</v>
      </c>
      <c r="M14" s="129"/>
      <c r="N14" s="117" t="s">
        <v>60</v>
      </c>
      <c r="O14" s="117"/>
      <c r="P14" s="46" t="s">
        <v>7</v>
      </c>
      <c r="Q14" s="47"/>
      <c r="R14" s="42" t="s">
        <v>8</v>
      </c>
    </row>
    <row r="15" spans="2:18" ht="12.75">
      <c r="B15" s="43" t="s">
        <v>9</v>
      </c>
      <c r="C15" s="44" t="s">
        <v>10</v>
      </c>
      <c r="D15" s="43" t="s">
        <v>9</v>
      </c>
      <c r="E15" s="44" t="s">
        <v>10</v>
      </c>
      <c r="F15" s="43" t="s">
        <v>9</v>
      </c>
      <c r="G15" s="44" t="s">
        <v>10</v>
      </c>
      <c r="H15" s="43" t="s">
        <v>9</v>
      </c>
      <c r="I15" s="44" t="s">
        <v>10</v>
      </c>
      <c r="J15" s="43" t="s">
        <v>9</v>
      </c>
      <c r="K15" s="44" t="s">
        <v>10</v>
      </c>
      <c r="L15" s="43" t="s">
        <v>9</v>
      </c>
      <c r="M15" s="44" t="s">
        <v>10</v>
      </c>
      <c r="N15" s="43" t="s">
        <v>9</v>
      </c>
      <c r="O15" s="44" t="s">
        <v>10</v>
      </c>
      <c r="P15" s="43" t="s">
        <v>9</v>
      </c>
      <c r="Q15" s="44" t="s">
        <v>10</v>
      </c>
      <c r="R15" s="45" t="s">
        <v>7</v>
      </c>
    </row>
    <row r="16" spans="1:18" ht="12.75">
      <c r="A16" s="6"/>
      <c r="B16" s="21"/>
      <c r="C16" s="22"/>
      <c r="D16" s="21"/>
      <c r="E16" s="22"/>
      <c r="F16" s="21"/>
      <c r="G16" s="22"/>
      <c r="H16" s="21"/>
      <c r="I16" s="22"/>
      <c r="J16" s="21"/>
      <c r="K16" s="22"/>
      <c r="L16" s="21"/>
      <c r="M16" s="119"/>
      <c r="N16" s="12"/>
      <c r="O16" s="23"/>
      <c r="P16" s="12"/>
      <c r="Q16" s="13"/>
      <c r="R16" s="14"/>
    </row>
    <row r="17" spans="1:18" ht="12.75">
      <c r="A17" s="6" t="s">
        <v>45</v>
      </c>
      <c r="B17" s="66"/>
      <c r="C17" s="67"/>
      <c r="D17" s="66"/>
      <c r="E17" s="67"/>
      <c r="F17" s="66"/>
      <c r="G17" s="67"/>
      <c r="H17" s="66"/>
      <c r="I17" s="67"/>
      <c r="J17" s="66"/>
      <c r="K17" s="67"/>
      <c r="L17" s="66"/>
      <c r="M17" s="68"/>
      <c r="N17" s="66"/>
      <c r="O17" s="68"/>
      <c r="P17" s="66"/>
      <c r="Q17" s="67"/>
      <c r="R17" s="69"/>
    </row>
    <row r="18" spans="1:18" ht="12.75">
      <c r="A18" s="6" t="s">
        <v>47</v>
      </c>
      <c r="B18" s="66"/>
      <c r="C18" s="67"/>
      <c r="D18" s="66"/>
      <c r="E18" s="67"/>
      <c r="F18" s="66"/>
      <c r="G18" s="67"/>
      <c r="H18" s="66"/>
      <c r="I18" s="67"/>
      <c r="J18" s="66"/>
      <c r="K18" s="67"/>
      <c r="L18" s="66"/>
      <c r="M18" s="68"/>
      <c r="N18" s="66"/>
      <c r="O18" s="68"/>
      <c r="P18" s="66"/>
      <c r="Q18" s="67"/>
      <c r="R18" s="69"/>
    </row>
    <row r="19" spans="1:18" ht="12.75">
      <c r="A19" s="6" t="s">
        <v>52</v>
      </c>
      <c r="B19" s="120">
        <v>1</v>
      </c>
      <c r="C19" s="121">
        <v>0</v>
      </c>
      <c r="D19" s="120">
        <v>1</v>
      </c>
      <c r="E19" s="121">
        <v>0</v>
      </c>
      <c r="F19" s="120">
        <v>0</v>
      </c>
      <c r="G19" s="122">
        <v>0</v>
      </c>
      <c r="H19" s="120">
        <v>0</v>
      </c>
      <c r="I19" s="122">
        <v>0</v>
      </c>
      <c r="J19" s="120">
        <v>0</v>
      </c>
      <c r="K19" s="122">
        <v>0</v>
      </c>
      <c r="L19" s="120">
        <v>0</v>
      </c>
      <c r="M19" s="122">
        <v>0</v>
      </c>
      <c r="N19" s="120">
        <v>0</v>
      </c>
      <c r="O19" s="122">
        <v>0</v>
      </c>
      <c r="P19" s="66">
        <f aca="true" t="shared" si="0" ref="P19:Q21">SUM(L19,J19,H19,F19,D19,B19)</f>
        <v>2</v>
      </c>
      <c r="Q19" s="67">
        <f t="shared" si="0"/>
        <v>0</v>
      </c>
      <c r="R19" s="69">
        <f>SUM(P19:Q19)</f>
        <v>2</v>
      </c>
    </row>
    <row r="20" spans="1:18" ht="12.75">
      <c r="A20" s="40" t="s">
        <v>59</v>
      </c>
      <c r="B20" s="120">
        <v>1</v>
      </c>
      <c r="C20" s="121">
        <v>3</v>
      </c>
      <c r="D20" s="120">
        <v>0</v>
      </c>
      <c r="E20" s="121">
        <v>0</v>
      </c>
      <c r="F20" s="120">
        <v>0</v>
      </c>
      <c r="G20" s="122">
        <v>0</v>
      </c>
      <c r="H20" s="120">
        <v>0</v>
      </c>
      <c r="I20" s="122">
        <v>0</v>
      </c>
      <c r="J20" s="120">
        <v>0</v>
      </c>
      <c r="K20" s="122">
        <v>0</v>
      </c>
      <c r="L20" s="120">
        <v>0</v>
      </c>
      <c r="M20" s="122">
        <v>0</v>
      </c>
      <c r="N20" s="120">
        <v>0</v>
      </c>
      <c r="O20" s="122">
        <v>0</v>
      </c>
      <c r="P20" s="66">
        <f t="shared" si="0"/>
        <v>1</v>
      </c>
      <c r="Q20" s="67">
        <f t="shared" si="0"/>
        <v>3</v>
      </c>
      <c r="R20" s="69">
        <f>SUM(P20:Q20)</f>
        <v>4</v>
      </c>
    </row>
    <row r="21" spans="1:18" ht="12.75">
      <c r="A21" s="40" t="s">
        <v>76</v>
      </c>
      <c r="B21" s="120">
        <v>0</v>
      </c>
      <c r="C21" s="121">
        <v>4</v>
      </c>
      <c r="D21" s="120">
        <v>0</v>
      </c>
      <c r="E21" s="121">
        <v>1</v>
      </c>
      <c r="F21" s="120">
        <v>0</v>
      </c>
      <c r="G21" s="122">
        <v>0</v>
      </c>
      <c r="H21" s="120">
        <v>0</v>
      </c>
      <c r="I21" s="122">
        <v>0</v>
      </c>
      <c r="J21" s="120">
        <v>0</v>
      </c>
      <c r="K21" s="122">
        <v>0</v>
      </c>
      <c r="L21" s="120">
        <v>0</v>
      </c>
      <c r="M21" s="122">
        <v>0</v>
      </c>
      <c r="N21" s="120">
        <v>0</v>
      </c>
      <c r="O21" s="122">
        <v>0</v>
      </c>
      <c r="P21" s="66">
        <f t="shared" si="0"/>
        <v>0</v>
      </c>
      <c r="Q21" s="67">
        <f t="shared" si="0"/>
        <v>5</v>
      </c>
      <c r="R21" s="69">
        <f>SUM(P21:Q21)</f>
        <v>5</v>
      </c>
    </row>
    <row r="22" spans="1:18" ht="12.75">
      <c r="A22" s="2"/>
      <c r="B22" s="9"/>
      <c r="C22" s="20"/>
      <c r="D22" s="9"/>
      <c r="E22" s="20"/>
      <c r="F22" s="9"/>
      <c r="G22" s="20"/>
      <c r="H22" s="9"/>
      <c r="I22" s="20"/>
      <c r="J22" s="9"/>
      <c r="K22" s="20"/>
      <c r="L22" s="9"/>
      <c r="M22" s="20"/>
      <c r="N22" s="9"/>
      <c r="O22" s="20"/>
      <c r="P22" s="9"/>
      <c r="Q22" s="20"/>
      <c r="R22" s="11"/>
    </row>
    <row r="24" ht="12.75">
      <c r="A24" s="6" t="s">
        <v>18</v>
      </c>
    </row>
    <row r="25" spans="1:18" ht="12.75">
      <c r="A25" s="6" t="s">
        <v>11</v>
      </c>
      <c r="B25" s="46" t="s">
        <v>1</v>
      </c>
      <c r="C25" s="47"/>
      <c r="D25" s="46" t="s">
        <v>2</v>
      </c>
      <c r="E25" s="47"/>
      <c r="F25" s="46" t="s">
        <v>3</v>
      </c>
      <c r="G25" s="47"/>
      <c r="H25" s="46" t="s">
        <v>4</v>
      </c>
      <c r="I25" s="47"/>
      <c r="J25" s="46" t="s">
        <v>5</v>
      </c>
      <c r="K25" s="47"/>
      <c r="L25" s="128" t="s">
        <v>6</v>
      </c>
      <c r="M25" s="129"/>
      <c r="N25" s="117" t="s">
        <v>60</v>
      </c>
      <c r="O25" s="117"/>
      <c r="P25" s="46" t="s">
        <v>7</v>
      </c>
      <c r="Q25" s="47"/>
      <c r="R25" s="42" t="s">
        <v>8</v>
      </c>
    </row>
    <row r="26" spans="1:18" ht="12.75">
      <c r="A26" s="6" t="s">
        <v>12</v>
      </c>
      <c r="B26" s="43" t="s">
        <v>9</v>
      </c>
      <c r="C26" s="44" t="s">
        <v>10</v>
      </c>
      <c r="D26" s="43" t="s">
        <v>9</v>
      </c>
      <c r="E26" s="44" t="s">
        <v>10</v>
      </c>
      <c r="F26" s="43" t="s">
        <v>9</v>
      </c>
      <c r="G26" s="44" t="s">
        <v>10</v>
      </c>
      <c r="H26" s="43" t="s">
        <v>9</v>
      </c>
      <c r="I26" s="44" t="s">
        <v>10</v>
      </c>
      <c r="J26" s="43" t="s">
        <v>9</v>
      </c>
      <c r="K26" s="44" t="s">
        <v>10</v>
      </c>
      <c r="L26" s="43" t="s">
        <v>9</v>
      </c>
      <c r="M26" s="44" t="s">
        <v>10</v>
      </c>
      <c r="N26" s="43" t="s">
        <v>9</v>
      </c>
      <c r="O26" s="44" t="s">
        <v>10</v>
      </c>
      <c r="P26" s="43" t="s">
        <v>9</v>
      </c>
      <c r="Q26" s="44" t="s">
        <v>10</v>
      </c>
      <c r="R26" s="45" t="s">
        <v>7</v>
      </c>
    </row>
    <row r="27" spans="1:18" ht="12.75">
      <c r="A27" s="6"/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3"/>
      <c r="O27" s="23"/>
      <c r="P27" s="12"/>
      <c r="Q27" s="13"/>
      <c r="R27" s="14"/>
    </row>
    <row r="28" spans="1:18" ht="12.75">
      <c r="A28" s="6" t="s">
        <v>45</v>
      </c>
      <c r="B28" s="66"/>
      <c r="C28" s="67"/>
      <c r="D28" s="66"/>
      <c r="E28" s="67"/>
      <c r="F28" s="66"/>
      <c r="G28" s="67"/>
      <c r="H28" s="66"/>
      <c r="I28" s="67"/>
      <c r="J28" s="66"/>
      <c r="K28" s="67"/>
      <c r="L28" s="66"/>
      <c r="M28" s="67"/>
      <c r="N28" s="68"/>
      <c r="O28" s="68"/>
      <c r="P28" s="66"/>
      <c r="Q28" s="67"/>
      <c r="R28" s="69"/>
    </row>
    <row r="29" spans="1:18" ht="12.75">
      <c r="A29" s="6" t="s">
        <v>47</v>
      </c>
      <c r="B29" s="66"/>
      <c r="C29" s="67"/>
      <c r="D29" s="66"/>
      <c r="E29" s="67"/>
      <c r="F29" s="66"/>
      <c r="G29" s="67"/>
      <c r="H29" s="66"/>
      <c r="I29" s="67"/>
      <c r="J29" s="66"/>
      <c r="K29" s="67"/>
      <c r="L29" s="66"/>
      <c r="M29" s="67"/>
      <c r="N29" s="68"/>
      <c r="O29" s="68"/>
      <c r="P29" s="66"/>
      <c r="Q29" s="67"/>
      <c r="R29" s="69"/>
    </row>
    <row r="30" spans="1:18" ht="12.75">
      <c r="A30" s="6" t="s">
        <v>52</v>
      </c>
      <c r="B30" s="66">
        <v>2</v>
      </c>
      <c r="C30" s="67">
        <v>3</v>
      </c>
      <c r="D30" s="66">
        <v>0</v>
      </c>
      <c r="E30" s="67">
        <v>0</v>
      </c>
      <c r="F30" s="66">
        <v>0</v>
      </c>
      <c r="G30" s="67">
        <v>0</v>
      </c>
      <c r="H30" s="66">
        <v>0</v>
      </c>
      <c r="I30" s="67">
        <v>0</v>
      </c>
      <c r="J30" s="66">
        <v>0</v>
      </c>
      <c r="K30" s="67">
        <v>0</v>
      </c>
      <c r="L30" s="66">
        <v>0</v>
      </c>
      <c r="M30" s="68">
        <v>0</v>
      </c>
      <c r="N30" s="66">
        <v>0</v>
      </c>
      <c r="O30" s="68">
        <v>0</v>
      </c>
      <c r="P30" s="66">
        <f aca="true" t="shared" si="1" ref="P30:Q32">SUM(L30,J30,H30,F30,D30,B30)</f>
        <v>2</v>
      </c>
      <c r="Q30" s="67">
        <f t="shared" si="1"/>
        <v>3</v>
      </c>
      <c r="R30" s="69">
        <f>SUM(Q30,P30)</f>
        <v>5</v>
      </c>
    </row>
    <row r="31" spans="1:18" ht="12.75">
      <c r="A31" s="6" t="s">
        <v>59</v>
      </c>
      <c r="B31" s="66">
        <v>2</v>
      </c>
      <c r="C31" s="67">
        <v>4</v>
      </c>
      <c r="D31" s="66">
        <v>0</v>
      </c>
      <c r="E31" s="67">
        <v>1</v>
      </c>
      <c r="F31" s="66">
        <v>0</v>
      </c>
      <c r="G31" s="67">
        <v>0</v>
      </c>
      <c r="H31" s="66">
        <v>0</v>
      </c>
      <c r="I31" s="67">
        <v>0</v>
      </c>
      <c r="J31" s="66">
        <v>0</v>
      </c>
      <c r="K31" s="67">
        <v>0</v>
      </c>
      <c r="L31" s="66">
        <v>0</v>
      </c>
      <c r="M31" s="68">
        <v>0</v>
      </c>
      <c r="N31" s="66">
        <v>0</v>
      </c>
      <c r="O31" s="68">
        <v>0</v>
      </c>
      <c r="P31" s="66">
        <f t="shared" si="1"/>
        <v>2</v>
      </c>
      <c r="Q31" s="67">
        <f t="shared" si="1"/>
        <v>5</v>
      </c>
      <c r="R31" s="69">
        <f>SUM(Q31,P31)</f>
        <v>7</v>
      </c>
    </row>
    <row r="32" spans="1:18" ht="12.75">
      <c r="A32" s="6" t="s">
        <v>76</v>
      </c>
      <c r="B32" s="66">
        <v>1</v>
      </c>
      <c r="C32" s="67">
        <v>4</v>
      </c>
      <c r="D32" s="66">
        <v>0</v>
      </c>
      <c r="E32" s="67">
        <v>0</v>
      </c>
      <c r="F32" s="66">
        <v>0</v>
      </c>
      <c r="G32" s="67">
        <v>0</v>
      </c>
      <c r="H32" s="66">
        <v>0</v>
      </c>
      <c r="I32" s="67">
        <v>0</v>
      </c>
      <c r="J32" s="66">
        <v>0</v>
      </c>
      <c r="K32" s="67">
        <v>0</v>
      </c>
      <c r="L32" s="66">
        <v>0</v>
      </c>
      <c r="M32" s="68">
        <v>0</v>
      </c>
      <c r="N32" s="66">
        <v>0</v>
      </c>
      <c r="O32" s="68">
        <v>0</v>
      </c>
      <c r="P32" s="66">
        <f t="shared" si="1"/>
        <v>1</v>
      </c>
      <c r="Q32" s="67">
        <f t="shared" si="1"/>
        <v>4</v>
      </c>
      <c r="R32" s="69">
        <f>SUM(Q32,P32)</f>
        <v>5</v>
      </c>
    </row>
    <row r="33" spans="2:18" ht="12.75">
      <c r="B33" s="9"/>
      <c r="C33" s="20"/>
      <c r="D33" s="9"/>
      <c r="E33" s="20"/>
      <c r="F33" s="9"/>
      <c r="G33" s="20"/>
      <c r="H33" s="9"/>
      <c r="I33" s="20"/>
      <c r="J33" s="9"/>
      <c r="K33" s="20"/>
      <c r="L33" s="9"/>
      <c r="M33" s="20"/>
      <c r="N33" s="9"/>
      <c r="O33" s="20"/>
      <c r="P33" s="9"/>
      <c r="Q33" s="20"/>
      <c r="R33" s="11"/>
    </row>
    <row r="36" ht="12.75">
      <c r="A36" s="36"/>
    </row>
    <row r="37" ht="12.75">
      <c r="A37" s="39"/>
    </row>
  </sheetData>
  <mergeCells count="2">
    <mergeCell ref="L14:M14"/>
    <mergeCell ref="L25:M25"/>
  </mergeCells>
  <printOptions/>
  <pageMargins left="0.25" right="0.25" top="1" bottom="0.75" header="0.5" footer="0.25"/>
  <pageSetup fitToHeight="1" fitToWidth="1" horizontalDpi="300" verticalDpi="300" orientation="landscape" scale="91" r:id="rId1"/>
  <headerFooter alignWithMargins="0">
    <oddHeader>&amp;CThe University of Alabama in Huntsville
Unit Academic Reports 
</oddHeader>
    <oddFooter xml:space="preserve">&amp;L&amp;8Office of Institutional Research
&amp;D
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Debbie Stowers</cp:lastModifiedBy>
  <cp:lastPrinted>2005-06-27T19:04:56Z</cp:lastPrinted>
  <dcterms:created xsi:type="dcterms:W3CDTF">1997-10-13T18:41:10Z</dcterms:created>
  <dcterms:modified xsi:type="dcterms:W3CDTF">2007-08-07T22:42:15Z</dcterms:modified>
  <cp:category/>
  <cp:version/>
  <cp:contentType/>
  <cp:contentStatus/>
</cp:coreProperties>
</file>