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135" windowHeight="4755" tabRatio="910" activeTab="0"/>
  </bookViews>
  <sheets>
    <sheet name="ENG" sheetId="1" r:id="rId1"/>
    <sheet name="ENG2" sheetId="2" r:id="rId2"/>
    <sheet name="AE" sheetId="3" r:id="rId3"/>
    <sheet name="AE2" sheetId="4" r:id="rId4"/>
    <sheet name="BTSE" sheetId="5" r:id="rId5"/>
    <sheet name="BTSE2" sheetId="6" r:id="rId6"/>
    <sheet name="CE" sheetId="7" r:id="rId7"/>
    <sheet name="CE2" sheetId="8" r:id="rId8"/>
    <sheet name="CHE" sheetId="9" r:id="rId9"/>
    <sheet name="CHE2" sheetId="10" r:id="rId10"/>
    <sheet name="__CubeCellValueConnInfo" sheetId="11" state="veryHidden" r:id="rId11"/>
    <sheet name="CPE" sheetId="12" r:id="rId12"/>
    <sheet name="CPE2" sheetId="13" r:id="rId13"/>
    <sheet name="EE" sheetId="14" r:id="rId14"/>
    <sheet name="EE2" sheetId="15" r:id="rId15"/>
    <sheet name="EM2" sheetId="16" r:id="rId16"/>
    <sheet name="ISE" sheetId="17" r:id="rId17"/>
    <sheet name="ISE2" sheetId="18" r:id="rId18"/>
    <sheet name="ME" sheetId="19" r:id="rId19"/>
    <sheet name="ME2" sheetId="20" r:id="rId20"/>
    <sheet name="OR" sheetId="21" r:id="rId21"/>
    <sheet name="OR2" sheetId="22" r:id="rId22"/>
    <sheet name="OPE" sheetId="23" r:id="rId23"/>
    <sheet name="OPE2" sheetId="24" r:id="rId24"/>
    <sheet name="OSE" sheetId="25" r:id="rId25"/>
    <sheet name="OSE2" sheetId="26" r:id="rId26"/>
    <sheet name="SWE" sheetId="27" r:id="rId27"/>
    <sheet name="SWE2" sheetId="28" r:id="rId28"/>
    <sheet name="UND&amp;PEN" sheetId="29" r:id="rId29"/>
    <sheet name="UND&amp;PEN2" sheetId="30" r:id="rId30"/>
  </sheets>
  <definedNames/>
  <calcPr fullCalcOnLoad="1"/>
</workbook>
</file>

<file path=xl/comments2.xml><?xml version="1.0" encoding="utf-8"?>
<comments xmlns="http://schemas.openxmlformats.org/spreadsheetml/2006/main">
  <authors>
    <author>Matthew Campbell</author>
  </authors>
  <commentList>
    <comment ref="B10" authorId="0">
      <text>
        <r>
          <rPr>
            <b/>
            <sz val="8"/>
            <rFont val="Tahoma"/>
            <family val="2"/>
          </rPr>
          <t>Debbie Stowers:</t>
        </r>
        <r>
          <rPr>
            <sz val="8"/>
            <rFont val="Tahoma"/>
            <family val="0"/>
          </rPr>
          <t xml:space="preserve">
649 on enr reports. Difference is in Pre/Ptn
1 on original program but 2 in SIS and in SDB generated from original program.</t>
        </r>
      </text>
    </comment>
  </commentList>
</comments>
</file>

<file path=xl/sharedStrings.xml><?xml version="1.0" encoding="utf-8"?>
<sst xmlns="http://schemas.openxmlformats.org/spreadsheetml/2006/main" count="2234" uniqueCount="65">
  <si>
    <t>White</t>
  </si>
  <si>
    <t>African American</t>
  </si>
  <si>
    <t>Hispanic</t>
  </si>
  <si>
    <t>Asian/Pac. Isl.</t>
  </si>
  <si>
    <t>Am.Ind./Alaskan</t>
  </si>
  <si>
    <t>Nonresident Alien</t>
  </si>
  <si>
    <t>Total</t>
  </si>
  <si>
    <t>Grand</t>
  </si>
  <si>
    <t>Male</t>
  </si>
  <si>
    <t>Female</t>
  </si>
  <si>
    <t>Undergraduate</t>
  </si>
  <si>
    <t>Headcount Enrollment</t>
  </si>
  <si>
    <t>Fall Term</t>
  </si>
  <si>
    <t>Graduate</t>
  </si>
  <si>
    <t>Fall</t>
  </si>
  <si>
    <t>Spring</t>
  </si>
  <si>
    <t>Summer</t>
  </si>
  <si>
    <t>Unweighted Credit Hours</t>
  </si>
  <si>
    <t>Lower Division</t>
  </si>
  <si>
    <t>Upper Division</t>
  </si>
  <si>
    <t>Level I</t>
  </si>
  <si>
    <t>Level II</t>
  </si>
  <si>
    <t>Weighted Credit Hours</t>
  </si>
  <si>
    <t xml:space="preserve">Graduate </t>
  </si>
  <si>
    <t xml:space="preserve">Total </t>
  </si>
  <si>
    <t>Engineering Management</t>
  </si>
  <si>
    <t>Operations Research</t>
  </si>
  <si>
    <t>Optical Science &amp; Engineering</t>
  </si>
  <si>
    <t>College of Engineering</t>
  </si>
  <si>
    <t>Undecided/Pending/Pre-Engineering/Petition</t>
  </si>
  <si>
    <t>2000-01</t>
  </si>
  <si>
    <t>This means that there is an overlap of credit hours for Summer 2001 (they are included in 2000-01 and 2001-02).</t>
  </si>
  <si>
    <t>2001-02</t>
  </si>
  <si>
    <t>2001-02*</t>
  </si>
  <si>
    <t>Software Engineering</t>
  </si>
  <si>
    <t>Aerospace Engineering</t>
  </si>
  <si>
    <t>Civil &amp; Environmental Engineering</t>
  </si>
  <si>
    <t>Chemical &amp; Materials Engineering</t>
  </si>
  <si>
    <t>Computer Engineering</t>
  </si>
  <si>
    <t>Electrical Engineering</t>
  </si>
  <si>
    <t>Industrial &amp; Systems Engineering</t>
  </si>
  <si>
    <t>Mechanical Engineering</t>
  </si>
  <si>
    <t>Optical Engineering</t>
  </si>
  <si>
    <t>2002-03</t>
  </si>
  <si>
    <t xml:space="preserve">--  </t>
  </si>
  <si>
    <t xml:space="preserve">* Beginning 2001-02 credit hours are calculated for Summer, Fall, and Spring.  </t>
  </si>
  <si>
    <t>Also beginning 2001-02, Distance Learning credit hours are included.</t>
  </si>
  <si>
    <t>2003-04</t>
  </si>
  <si>
    <t>Unknown</t>
  </si>
  <si>
    <t>Warning!! Do not make any edits or changes to this worksheet.  Do not delete this worksheet. This worksheet is for tracking data sources used by the CubeCellValue formula. If you alter any information on this hidden sheet manually, CubeCellValue formulas may no longer function.</t>
  </si>
  <si>
    <t>the SWE majors shown here are enrolled in CPE but do not appear on that page.</t>
  </si>
  <si>
    <t>Degrees awarded in SWE are also on this page.</t>
  </si>
  <si>
    <t>2004-05</t>
  </si>
  <si>
    <t>2004-05**</t>
  </si>
  <si>
    <t>NOTE: BTSE moved to Science beginning Fall 2004</t>
  </si>
  <si>
    <t>Biotechnology Science and Engineering</t>
  </si>
  <si>
    <t xml:space="preserve"> Enrollment and Credit Hours are counted with the College of Engineering.</t>
  </si>
  <si>
    <t>** Credit hours are included only for Summer 2004.  All other credit hours are included in the College of Science.</t>
  </si>
  <si>
    <t>Doctoral Degrees</t>
  </si>
  <si>
    <t>Masters Degrees</t>
  </si>
  <si>
    <t>Bachelors Degrees</t>
  </si>
  <si>
    <t>2003-04*</t>
  </si>
  <si>
    <t>2004-05*</t>
  </si>
  <si>
    <t>* Software Engineering (SWE) majors enrolled in the CPE department are found on the SWE page.</t>
  </si>
  <si>
    <t>* In Fall 2003 students seeking an MSSE in SWE are enrolled in Computer Engineering (CPE) or Computer Science (CS in Science Report).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</si>
</sst>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 \ \ \ \ "/>
    <numFmt numFmtId="165" formatCode="#,##0.00\ \ \ \ \ \ \ \ "/>
    <numFmt numFmtId="166" formatCode="#,##0\ \ \ \ \ \ \ \ "/>
    <numFmt numFmtId="167" formatCode="#,##0\ \ \ \ \ \ "/>
    <numFmt numFmtId="168" formatCode="#,##0\ \ \ \ "/>
    <numFmt numFmtId="169" formatCode="#,##0\ \ \ "/>
    <numFmt numFmtId="170" formatCode="#,##0\ \ \ \ \ "/>
    <numFmt numFmtId="171" formatCode="#,##0.0\ \ \ \ \ \ \ \ \ \ "/>
    <numFmt numFmtId="172" formatCode="_(* #,##0.00_);_(* \(#,##0.00\);_(\ &quot;-&quot;??_);_(@_)"/>
    <numFmt numFmtId="173" formatCode="_(* #,##0.0000_);_(* \(#,##0.0000\);_(* &quot;-&quot;????_);_(@_)"/>
    <numFmt numFmtId="174" formatCode="0\ \ "/>
    <numFmt numFmtId="175" formatCode="0\ \ \ "/>
    <numFmt numFmtId="176" formatCode="0\ \ \ \ "/>
    <numFmt numFmtId="177" formatCode="#,##0\ \ \ \ \ \ \ \ \ \ \ \ \ "/>
    <numFmt numFmtId="178" formatCode="#,##0.00\ \ \ \ \ \ \ \ \ \ "/>
    <numFmt numFmtId="179" formatCode="_(* #,##0\ \ _);_(* \(#,##0\);_(* &quot;--&quot;\ \ _);_(@_)"/>
  </numFmts>
  <fonts count="14">
    <font>
      <sz val="10"/>
      <name val="Arial"/>
      <family val="0"/>
    </font>
    <font>
      <b/>
      <sz val="10"/>
      <name val="Arial"/>
      <family val="0"/>
    </font>
    <font>
      <i/>
      <sz val="10"/>
      <name val="Arial"/>
      <family val="0"/>
    </font>
    <font>
      <b/>
      <i/>
      <sz val="10"/>
      <name val="Arial"/>
      <family val="0"/>
    </font>
    <font>
      <b/>
      <sz val="10"/>
      <name val="MS Sans Serif"/>
      <family val="0"/>
    </font>
    <font>
      <sz val="8"/>
      <name val="MS Sans Serif"/>
      <family val="0"/>
    </font>
    <font>
      <b/>
      <sz val="8"/>
      <name val="MS Sans Serif"/>
      <family val="0"/>
    </font>
    <font>
      <sz val="8"/>
      <name val="Tahoma"/>
      <family val="0"/>
    </font>
    <font>
      <u val="single"/>
      <sz val="10"/>
      <color indexed="12"/>
      <name val="Arial"/>
      <family val="0"/>
    </font>
    <font>
      <u val="single"/>
      <sz val="10"/>
      <color indexed="36"/>
      <name val="Arial"/>
      <family val="0"/>
    </font>
    <font>
      <b/>
      <sz val="10"/>
      <color indexed="10"/>
      <name val="Arial"/>
      <family val="2"/>
    </font>
    <font>
      <sz val="8"/>
      <name val="Arial"/>
      <family val="0"/>
    </font>
    <font>
      <b/>
      <sz val="8"/>
      <name val="Arial"/>
      <family val="2"/>
    </font>
    <font>
      <b/>
      <sz val="8"/>
      <name val="Tahoma"/>
      <family val="2"/>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6"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6" xfId="0" applyFont="1" applyBorder="1" applyAlignment="1">
      <alignment/>
    </xf>
    <xf numFmtId="0" fontId="5" fillId="0" borderId="5" xfId="0" applyFont="1" applyBorder="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xf>
    <xf numFmtId="0" fontId="4" fillId="0" borderId="0" xfId="0" applyFont="1" applyAlignment="1">
      <alignment horizontal="left"/>
    </xf>
    <xf numFmtId="0" fontId="4" fillId="0" borderId="0" xfId="0" applyFont="1" applyAlignment="1">
      <alignment/>
    </xf>
    <xf numFmtId="0" fontId="5" fillId="0" borderId="10"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0" fillId="0" borderId="10" xfId="0" applyBorder="1" applyAlignment="1">
      <alignment/>
    </xf>
    <xf numFmtId="0" fontId="0" fillId="0" borderId="4" xfId="0" applyBorder="1" applyAlignment="1">
      <alignment/>
    </xf>
    <xf numFmtId="165" fontId="5" fillId="0" borderId="7" xfId="0" applyNumberFormat="1" applyFont="1" applyBorder="1" applyAlignment="1">
      <alignment/>
    </xf>
    <xf numFmtId="165" fontId="5" fillId="0" borderId="9" xfId="0" applyNumberFormat="1" applyFont="1" applyBorder="1" applyAlignment="1">
      <alignment/>
    </xf>
    <xf numFmtId="0" fontId="0" fillId="0" borderId="0" xfId="0" applyBorder="1" applyAlignment="1">
      <alignment/>
    </xf>
    <xf numFmtId="0" fontId="6" fillId="0" borderId="0" xfId="0" applyFont="1" applyAlignment="1">
      <alignment/>
    </xf>
    <xf numFmtId="0" fontId="1"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1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Continuous"/>
    </xf>
    <xf numFmtId="0" fontId="6" fillId="0" borderId="2" xfId="0" applyFont="1" applyBorder="1" applyAlignment="1">
      <alignment horizontal="centerContinuous"/>
    </xf>
    <xf numFmtId="167" fontId="5" fillId="0" borderId="7" xfId="0" applyNumberFormat="1" applyFont="1" applyBorder="1" applyAlignment="1">
      <alignment/>
    </xf>
    <xf numFmtId="167" fontId="5" fillId="0" borderId="8" xfId="0" applyNumberFormat="1" applyFont="1" applyBorder="1" applyAlignment="1">
      <alignment/>
    </xf>
    <xf numFmtId="167" fontId="5" fillId="0" borderId="9" xfId="0" applyNumberFormat="1" applyFont="1" applyBorder="1" applyAlignment="1">
      <alignment/>
    </xf>
    <xf numFmtId="167" fontId="5" fillId="0" borderId="0" xfId="0" applyNumberFormat="1" applyFont="1" applyBorder="1" applyAlignment="1">
      <alignment/>
    </xf>
    <xf numFmtId="3" fontId="5" fillId="0" borderId="9" xfId="0" applyNumberFormat="1" applyFont="1" applyBorder="1" applyAlignment="1">
      <alignment horizontal="center"/>
    </xf>
    <xf numFmtId="171" fontId="5" fillId="0" borderId="7" xfId="0" applyNumberFormat="1" applyFont="1" applyBorder="1" applyAlignment="1">
      <alignment/>
    </xf>
    <xf numFmtId="171" fontId="5" fillId="0" borderId="9" xfId="0" applyNumberFormat="1" applyFont="1" applyBorder="1" applyAlignment="1">
      <alignment/>
    </xf>
    <xf numFmtId="171" fontId="5" fillId="0" borderId="1" xfId="0" applyNumberFormat="1" applyFont="1" applyBorder="1" applyAlignment="1">
      <alignment/>
    </xf>
    <xf numFmtId="171" fontId="5" fillId="0" borderId="3" xfId="0" applyNumberFormat="1" applyFont="1" applyBorder="1" applyAlignment="1">
      <alignment/>
    </xf>
    <xf numFmtId="0" fontId="6" fillId="0" borderId="0" xfId="0" applyFont="1" applyAlignment="1" quotePrefix="1">
      <alignment horizontal="left"/>
    </xf>
    <xf numFmtId="0" fontId="6" fillId="0" borderId="0" xfId="0" applyFont="1" applyAlignment="1" quotePrefix="1">
      <alignment horizontal="center"/>
    </xf>
    <xf numFmtId="0" fontId="6" fillId="0" borderId="0" xfId="0" applyFont="1" applyAlignment="1" quotePrefix="1">
      <alignment horizontal="left"/>
    </xf>
    <xf numFmtId="0" fontId="6" fillId="0" borderId="0" xfId="0" applyFont="1" applyBorder="1" applyAlignment="1" quotePrefix="1">
      <alignment horizontal="center"/>
    </xf>
    <xf numFmtId="0" fontId="4" fillId="0" borderId="0" xfId="0" applyFont="1" applyAlignment="1" quotePrefix="1">
      <alignment horizontal="center"/>
    </xf>
    <xf numFmtId="43" fontId="5" fillId="0" borderId="7" xfId="0" applyNumberFormat="1" applyFont="1" applyBorder="1" applyAlignment="1">
      <alignment/>
    </xf>
    <xf numFmtId="43" fontId="5" fillId="0" borderId="8" xfId="0" applyNumberFormat="1" applyFont="1" applyBorder="1" applyAlignment="1">
      <alignment/>
    </xf>
    <xf numFmtId="3" fontId="5" fillId="0" borderId="9" xfId="0" applyNumberFormat="1" applyFont="1" applyBorder="1" applyAlignment="1">
      <alignment horizontal="center"/>
    </xf>
    <xf numFmtId="0" fontId="5" fillId="0" borderId="0" xfId="0" applyFont="1" applyAlignment="1">
      <alignment/>
    </xf>
    <xf numFmtId="43" fontId="5" fillId="0" borderId="0" xfId="0" applyNumberFormat="1" applyFont="1" applyBorder="1" applyAlignment="1">
      <alignment horizontal="center"/>
    </xf>
    <xf numFmtId="0" fontId="4" fillId="0" borderId="0" xfId="0" applyFont="1" applyAlignment="1" quotePrefix="1">
      <alignment horizontal="left"/>
    </xf>
    <xf numFmtId="0" fontId="4" fillId="0" borderId="0" xfId="0" applyFont="1" applyAlignment="1" quotePrefix="1">
      <alignment horizontal="left"/>
    </xf>
    <xf numFmtId="0" fontId="4" fillId="0" borderId="0" xfId="0" applyFont="1" applyAlignment="1" quotePrefix="1">
      <alignment/>
    </xf>
    <xf numFmtId="1" fontId="4" fillId="0" borderId="0" xfId="0" applyNumberFormat="1" applyFont="1" applyAlignment="1">
      <alignment/>
    </xf>
    <xf numFmtId="1" fontId="0" fillId="0" borderId="0" xfId="0" applyNumberFormat="1" applyAlignment="1">
      <alignment/>
    </xf>
    <xf numFmtId="1" fontId="5" fillId="0" borderId="0" xfId="0" applyNumberFormat="1" applyFont="1" applyAlignment="1">
      <alignment/>
    </xf>
    <xf numFmtId="1" fontId="6" fillId="0" borderId="11" xfId="0" applyNumberFormat="1" applyFont="1" applyBorder="1" applyAlignment="1">
      <alignment horizontal="center"/>
    </xf>
    <xf numFmtId="1" fontId="5" fillId="0" borderId="3" xfId="0" applyNumberFormat="1" applyFont="1" applyBorder="1" applyAlignment="1">
      <alignment/>
    </xf>
    <xf numFmtId="1" fontId="5" fillId="0" borderId="9" xfId="0" applyNumberFormat="1" applyFont="1" applyBorder="1" applyAlignment="1">
      <alignment horizontal="center"/>
    </xf>
    <xf numFmtId="1" fontId="5" fillId="0" borderId="4" xfId="0" applyNumberFormat="1" applyFont="1" applyBorder="1" applyAlignment="1">
      <alignment/>
    </xf>
    <xf numFmtId="1" fontId="5" fillId="0" borderId="5" xfId="0" applyNumberFormat="1" applyFont="1" applyBorder="1" applyAlignment="1">
      <alignment/>
    </xf>
    <xf numFmtId="41" fontId="5" fillId="0" borderId="7" xfId="0" applyNumberFormat="1" applyFont="1" applyBorder="1" applyAlignment="1">
      <alignment/>
    </xf>
    <xf numFmtId="41" fontId="5" fillId="0" borderId="8" xfId="0" applyNumberFormat="1" applyFont="1" applyBorder="1" applyAlignment="1">
      <alignment/>
    </xf>
    <xf numFmtId="41" fontId="5" fillId="0" borderId="9" xfId="0" applyNumberFormat="1" applyFont="1" applyBorder="1" applyAlignment="1">
      <alignment/>
    </xf>
    <xf numFmtId="1" fontId="5" fillId="0" borderId="9" xfId="0" applyNumberFormat="1" applyFont="1" applyBorder="1" applyAlignment="1" quotePrefix="1">
      <alignment horizontal="center"/>
    </xf>
    <xf numFmtId="43" fontId="5" fillId="0" borderId="0" xfId="0" applyNumberFormat="1" applyFont="1" applyBorder="1" applyAlignment="1">
      <alignment/>
    </xf>
    <xf numFmtId="0" fontId="6" fillId="0" borderId="0" xfId="0" applyFont="1" applyAlignment="1">
      <alignment horizontal="left"/>
    </xf>
    <xf numFmtId="43" fontId="5" fillId="0" borderId="7" xfId="0" applyNumberFormat="1" applyFont="1" applyBorder="1" applyAlignment="1">
      <alignment horizontal="right"/>
    </xf>
    <xf numFmtId="0" fontId="6" fillId="0" borderId="12" xfId="0" applyFont="1" applyBorder="1" applyAlignment="1">
      <alignment horizontal="centerContinuous"/>
    </xf>
    <xf numFmtId="0" fontId="6" fillId="0" borderId="10" xfId="0" applyFont="1" applyBorder="1" applyAlignment="1">
      <alignment horizontal="center"/>
    </xf>
    <xf numFmtId="0" fontId="5" fillId="0" borderId="12" xfId="0" applyFont="1" applyBorder="1" applyAlignment="1">
      <alignment/>
    </xf>
    <xf numFmtId="0" fontId="6" fillId="0" borderId="10"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0" fillId="0" borderId="6" xfId="0" applyBorder="1" applyAlignment="1">
      <alignment/>
    </xf>
    <xf numFmtId="0" fontId="1" fillId="0" borderId="0" xfId="0" applyFont="1" applyAlignment="1">
      <alignment/>
    </xf>
    <xf numFmtId="0" fontId="10" fillId="0" borderId="0" xfId="0" applyFont="1" applyAlignment="1">
      <alignment/>
    </xf>
    <xf numFmtId="168" fontId="5" fillId="0" borderId="9" xfId="0" applyNumberFormat="1" applyFont="1" applyBorder="1" applyAlignment="1">
      <alignment horizontal="right"/>
    </xf>
    <xf numFmtId="168" fontId="5" fillId="0" borderId="9" xfId="0" applyNumberFormat="1" applyFont="1" applyBorder="1" applyAlignment="1">
      <alignment/>
    </xf>
    <xf numFmtId="176" fontId="5" fillId="0" borderId="7" xfId="0" applyNumberFormat="1" applyFont="1" applyBorder="1" applyAlignment="1">
      <alignment/>
    </xf>
    <xf numFmtId="176" fontId="5" fillId="0" borderId="0" xfId="0" applyNumberFormat="1" applyFont="1" applyBorder="1" applyAlignment="1">
      <alignment/>
    </xf>
    <xf numFmtId="176" fontId="5" fillId="0" borderId="8" xfId="0" applyNumberFormat="1" applyFont="1" applyBorder="1" applyAlignment="1">
      <alignment/>
    </xf>
    <xf numFmtId="176" fontId="5" fillId="0" borderId="0" xfId="0" applyNumberFormat="1" applyFont="1" applyBorder="1" applyAlignment="1">
      <alignment horizontal="right"/>
    </xf>
    <xf numFmtId="176" fontId="5" fillId="0" borderId="7" xfId="0" applyNumberFormat="1" applyFont="1" applyBorder="1" applyAlignment="1">
      <alignment horizontal="right"/>
    </xf>
    <xf numFmtId="176" fontId="5" fillId="0" borderId="8" xfId="0" applyNumberFormat="1" applyFont="1" applyBorder="1" applyAlignment="1">
      <alignment horizontal="right"/>
    </xf>
    <xf numFmtId="176" fontId="5" fillId="0" borderId="9" xfId="0" applyNumberFormat="1" applyFont="1" applyBorder="1" applyAlignment="1">
      <alignment horizontal="right"/>
    </xf>
    <xf numFmtId="176" fontId="5" fillId="0" borderId="7" xfId="0" applyNumberFormat="1" applyFont="1" applyFill="1" applyBorder="1" applyAlignment="1">
      <alignment/>
    </xf>
    <xf numFmtId="176" fontId="5" fillId="0" borderId="0" xfId="0" applyNumberFormat="1" applyFont="1" applyFill="1" applyBorder="1" applyAlignment="1">
      <alignment/>
    </xf>
    <xf numFmtId="176" fontId="5" fillId="0" borderId="7"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8" xfId="0" applyNumberFormat="1" applyFont="1" applyFill="1" applyBorder="1" applyAlignment="1">
      <alignment/>
    </xf>
    <xf numFmtId="0" fontId="12" fillId="0" borderId="0" xfId="0" applyFont="1" applyAlignment="1">
      <alignment/>
    </xf>
    <xf numFmtId="43" fontId="5" fillId="0" borderId="7" xfId="0" applyNumberFormat="1" applyFont="1" applyBorder="1" applyAlignment="1">
      <alignment horizontal="center"/>
    </xf>
    <xf numFmtId="43" fontId="5" fillId="0" borderId="8" xfId="0" applyNumberFormat="1" applyFont="1" applyBorder="1" applyAlignment="1">
      <alignment horizontal="center"/>
    </xf>
    <xf numFmtId="43" fontId="5" fillId="0" borderId="9" xfId="0" applyNumberFormat="1" applyFont="1" applyBorder="1" applyAlignment="1">
      <alignment/>
    </xf>
    <xf numFmtId="170" fontId="5" fillId="0" borderId="7" xfId="0" applyNumberFormat="1" applyFont="1" applyBorder="1" applyAlignment="1">
      <alignment/>
    </xf>
    <xf numFmtId="170" fontId="5" fillId="0" borderId="0" xfId="0" applyNumberFormat="1" applyFont="1" applyBorder="1" applyAlignment="1">
      <alignment/>
    </xf>
    <xf numFmtId="170" fontId="5" fillId="0" borderId="8" xfId="0" applyNumberFormat="1" applyFont="1" applyBorder="1" applyAlignment="1">
      <alignment/>
    </xf>
    <xf numFmtId="170" fontId="5" fillId="0" borderId="9" xfId="0" applyNumberFormat="1" applyFont="1" applyBorder="1" applyAlignment="1">
      <alignment/>
    </xf>
    <xf numFmtId="0" fontId="11" fillId="0" borderId="0" xfId="0" applyFont="1" applyAlignment="1">
      <alignment/>
    </xf>
    <xf numFmtId="0" fontId="5" fillId="0" borderId="3" xfId="0" applyFont="1" applyBorder="1" applyAlignment="1">
      <alignment horizontal="right"/>
    </xf>
    <xf numFmtId="43" fontId="5" fillId="0" borderId="9" xfId="0" applyNumberFormat="1" applyFont="1" applyBorder="1" applyAlignment="1">
      <alignment horizontal="right"/>
    </xf>
    <xf numFmtId="168" fontId="5" fillId="0" borderId="7" xfId="0" applyNumberFormat="1" applyFont="1" applyBorder="1" applyAlignment="1">
      <alignment horizontal="right"/>
    </xf>
    <xf numFmtId="172" fontId="5" fillId="0" borderId="1" xfId="0" applyNumberFormat="1" applyFont="1" applyBorder="1" applyAlignment="1">
      <alignment horizontal="center"/>
    </xf>
    <xf numFmtId="172" fontId="5" fillId="0" borderId="3" xfId="0" applyNumberFormat="1" applyFont="1" applyBorder="1" applyAlignment="1">
      <alignment horizontal="center"/>
    </xf>
    <xf numFmtId="173" fontId="5" fillId="0" borderId="7" xfId="0" applyNumberFormat="1" applyFont="1" applyBorder="1" applyAlignment="1">
      <alignment/>
    </xf>
    <xf numFmtId="173" fontId="5" fillId="0" borderId="9" xfId="0" applyNumberFormat="1" applyFont="1" applyBorder="1" applyAlignment="1">
      <alignment/>
    </xf>
    <xf numFmtId="171" fontId="5" fillId="0" borderId="7" xfId="0" applyNumberFormat="1" applyFont="1" applyBorder="1" applyAlignment="1">
      <alignment horizontal="right"/>
    </xf>
    <xf numFmtId="171" fontId="5" fillId="0" borderId="9" xfId="0" applyNumberFormat="1" applyFont="1" applyBorder="1" applyAlignment="1">
      <alignment horizontal="right"/>
    </xf>
    <xf numFmtId="173" fontId="5" fillId="0" borderId="7" xfId="0" applyNumberFormat="1" applyFont="1" applyBorder="1" applyAlignment="1">
      <alignment/>
    </xf>
    <xf numFmtId="173" fontId="5" fillId="0" borderId="9" xfId="0" applyNumberFormat="1" applyFont="1" applyBorder="1" applyAlignment="1">
      <alignment/>
    </xf>
    <xf numFmtId="0" fontId="6" fillId="0" borderId="0" xfId="0" applyFont="1" applyFill="1" applyBorder="1" applyAlignment="1">
      <alignment horizontal="left"/>
    </xf>
    <xf numFmtId="0" fontId="6" fillId="0" borderId="1" xfId="0" applyFont="1" applyBorder="1" applyAlignment="1">
      <alignment horizontal="center"/>
    </xf>
    <xf numFmtId="0" fontId="6" fillId="0" borderId="12" xfId="0" applyFont="1" applyBorder="1" applyAlignment="1">
      <alignment horizontal="center"/>
    </xf>
    <xf numFmtId="0" fontId="6" fillId="0" borderId="2" xfId="0" applyFont="1" applyBorder="1" applyAlignment="1">
      <alignment horizontal="center"/>
    </xf>
    <xf numFmtId="176" fontId="5" fillId="0" borderId="9"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60"/>
  <sheetViews>
    <sheetView tabSelected="1" workbookViewId="0" topLeftCell="A19">
      <selection activeCell="J62" sqref="J62"/>
    </sheetView>
  </sheetViews>
  <sheetFormatPr defaultColWidth="9.140625" defaultRowHeight="11.25" customHeight="1"/>
  <cols>
    <col min="1" max="1" width="20.7109375" style="2" customWidth="1"/>
    <col min="2" max="10" width="6.7109375" style="2" customWidth="1"/>
    <col min="11" max="11" width="7.140625" style="2" customWidth="1"/>
    <col min="12" max="12" width="6.140625" style="2" bestFit="1" customWidth="1"/>
    <col min="13" max="13" width="7.8515625" style="2" customWidth="1"/>
    <col min="14" max="17" width="6.7109375" style="2" customWidth="1"/>
    <col min="18" max="18" width="6.8515625" style="2" customWidth="1"/>
    <col min="19" max="16384" width="9.140625" style="2" customWidth="1"/>
  </cols>
  <sheetData>
    <row r="1" ht="10.5" customHeight="1">
      <c r="A1" s="19" t="s">
        <v>28</v>
      </c>
    </row>
    <row r="2" ht="10.5" customHeight="1">
      <c r="A2" s="19"/>
    </row>
    <row r="3" ht="10.5" customHeight="1">
      <c r="A3" s="1" t="s">
        <v>6</v>
      </c>
    </row>
    <row r="4" ht="10.5" customHeight="1"/>
    <row r="5" spans="1:18" s="32" customFormat="1" ht="10.5" customHeight="1">
      <c r="A5" s="36"/>
      <c r="B5" s="48" t="s">
        <v>0</v>
      </c>
      <c r="C5" s="49"/>
      <c r="D5" s="48" t="s">
        <v>1</v>
      </c>
      <c r="E5" s="49"/>
      <c r="F5" s="48" t="s">
        <v>2</v>
      </c>
      <c r="G5" s="49"/>
      <c r="H5" s="48" t="s">
        <v>3</v>
      </c>
      <c r="I5" s="49"/>
      <c r="J5" s="48" t="s">
        <v>4</v>
      </c>
      <c r="K5" s="49"/>
      <c r="L5" s="131" t="s">
        <v>5</v>
      </c>
      <c r="M5" s="132"/>
      <c r="N5" s="48" t="s">
        <v>48</v>
      </c>
      <c r="O5" s="49"/>
      <c r="P5" s="87" t="s">
        <v>6</v>
      </c>
      <c r="Q5" s="49"/>
      <c r="R5" s="38" t="s">
        <v>7</v>
      </c>
    </row>
    <row r="6" spans="1:18" s="32" customFormat="1" ht="10.5" customHeight="1">
      <c r="A6" s="6" t="s">
        <v>60</v>
      </c>
      <c r="B6" s="43" t="s">
        <v>8</v>
      </c>
      <c r="C6" s="44" t="s">
        <v>9</v>
      </c>
      <c r="D6" s="43" t="s">
        <v>8</v>
      </c>
      <c r="E6" s="44" t="s">
        <v>9</v>
      </c>
      <c r="F6" s="43" t="s">
        <v>8</v>
      </c>
      <c r="G6" s="44" t="s">
        <v>9</v>
      </c>
      <c r="H6" s="43" t="s">
        <v>8</v>
      </c>
      <c r="I6" s="44" t="s">
        <v>9</v>
      </c>
      <c r="J6" s="43" t="s">
        <v>8</v>
      </c>
      <c r="K6" s="44" t="s">
        <v>9</v>
      </c>
      <c r="L6" s="43" t="s">
        <v>8</v>
      </c>
      <c r="M6" s="90" t="s">
        <v>9</v>
      </c>
      <c r="N6" s="43" t="s">
        <v>8</v>
      </c>
      <c r="O6" s="44" t="s">
        <v>9</v>
      </c>
      <c r="P6" s="90" t="s">
        <v>8</v>
      </c>
      <c r="Q6" s="44" t="s">
        <v>9</v>
      </c>
      <c r="R6" s="45" t="s">
        <v>6</v>
      </c>
    </row>
    <row r="7" spans="1:18" ht="9.75" customHeight="1">
      <c r="A7"/>
      <c r="B7" s="3"/>
      <c r="C7" s="4"/>
      <c r="D7" s="3"/>
      <c r="E7" s="4"/>
      <c r="F7" s="3"/>
      <c r="G7" s="4"/>
      <c r="H7" s="3"/>
      <c r="I7" s="4"/>
      <c r="J7" s="3"/>
      <c r="K7" s="4"/>
      <c r="L7" s="3"/>
      <c r="M7" s="89"/>
      <c r="N7" s="3"/>
      <c r="O7" s="4"/>
      <c r="P7" s="89"/>
      <c r="Q7" s="4"/>
      <c r="R7" s="9"/>
    </row>
    <row r="8" spans="1:18" ht="10.5" customHeight="1">
      <c r="A8" s="6" t="s">
        <v>30</v>
      </c>
      <c r="B8" s="98">
        <f>OPE!B6+ME!B6+ISE!B6+'EE'!B6+CPE!B6+CHE!B6+'CE'!B6</f>
        <v>86</v>
      </c>
      <c r="C8" s="99">
        <f>OPE!C6+ME!C6+ISE!C6+'EE'!C6+CPE!C6+CHE!C6+'CE'!C6</f>
        <v>30</v>
      </c>
      <c r="D8" s="98">
        <f>OPE!D6+ME!D6+ISE!D6+'EE'!D6+CPE!D6+CHE!D6+'CE'!D6</f>
        <v>5</v>
      </c>
      <c r="E8" s="99">
        <f>OPE!E6+ME!E6+ISE!E6+'EE'!E6+CPE!E6+CHE!E6+'CE'!E6</f>
        <v>14</v>
      </c>
      <c r="F8" s="98">
        <f>OPE!F6+ME!F6+ISE!F6+'EE'!F6+CPE!F6+CHE!F6+'CE'!F6</f>
        <v>2</v>
      </c>
      <c r="G8" s="99">
        <f>OPE!G6+ME!G6+ISE!G6+'EE'!G6+CPE!G6+CHE!G6+'CE'!G6</f>
        <v>1</v>
      </c>
      <c r="H8" s="98">
        <f>OPE!H6+ME!H6+ISE!H6+'EE'!H6+CPE!H6+CHE!H6+'CE'!H6</f>
        <v>4</v>
      </c>
      <c r="I8" s="99">
        <f>OPE!I6+ME!I6+ISE!I6+'EE'!I6+CPE!I6+CHE!I6+'CE'!I6</f>
        <v>2</v>
      </c>
      <c r="J8" s="98">
        <f>OPE!J6+ME!J6+ISE!J6+'EE'!J6+CPE!J6+CHE!J6+'CE'!J6</f>
        <v>4</v>
      </c>
      <c r="K8" s="99">
        <f>OPE!K6+ME!K6+ISE!K6+'EE'!K6+CPE!K6+CHE!K6+'CE'!K6</f>
        <v>1</v>
      </c>
      <c r="L8" s="98">
        <f>OPE!L6+ME!L6+ISE!L6+'EE'!L6+CPE!L6+CHE!L6+'CE'!L6</f>
        <v>15</v>
      </c>
      <c r="M8" s="99">
        <f>OPE!M6+ME!M6+ISE!M6+'EE'!M6+CPE!M6+CHE!M6+'CE'!M6</f>
        <v>2</v>
      </c>
      <c r="N8" s="98">
        <f>SUM('CE'!N6,CPE!N6,'EE'!N6,ISE!N6,ME!N6)</f>
        <v>0</v>
      </c>
      <c r="O8" s="100">
        <f>SUM('CE'!O6,CPE!O6,'EE'!O6,ISE!O6,ME!O6)</f>
        <v>0</v>
      </c>
      <c r="P8" s="99">
        <f>L8+J8+H8+F8+D8+B8</f>
        <v>116</v>
      </c>
      <c r="Q8" s="99">
        <f>M8+K8+I8+G8+E8+C8</f>
        <v>50</v>
      </c>
      <c r="R8" s="97">
        <f>Q8+P8</f>
        <v>166</v>
      </c>
    </row>
    <row r="9" spans="1:18" ht="10.5" customHeight="1">
      <c r="A9" s="60" t="s">
        <v>32</v>
      </c>
      <c r="B9" s="98">
        <f>OPE!B7+ME!B7+ISE!B7+'EE'!B7+CPE!B7+CHE!B7+'CE'!B7</f>
        <v>101</v>
      </c>
      <c r="C9" s="99">
        <f>OPE!C7+ME!C7+ISE!C7+'EE'!C7+CPE!C7+CHE!C7+'CE'!C7</f>
        <v>32</v>
      </c>
      <c r="D9" s="98">
        <f>OPE!D7+ME!D7+ISE!D7+'EE'!D7+CPE!D7+CHE!D7+'CE'!D7</f>
        <v>9</v>
      </c>
      <c r="E9" s="99">
        <f>OPE!E7+ME!E7+ISE!E7+'EE'!E7+CPE!E7+CHE!E7+'CE'!E7</f>
        <v>8</v>
      </c>
      <c r="F9" s="98">
        <f>OPE!F7+ME!F7+ISE!F7+'EE'!F7+CPE!F7+CHE!F7+'CE'!F7</f>
        <v>0</v>
      </c>
      <c r="G9" s="99">
        <f>OPE!G7+ME!G7+ISE!G7+'EE'!G7+CPE!G7+CHE!G7+'CE'!G7</f>
        <v>0</v>
      </c>
      <c r="H9" s="98">
        <f>OPE!H7+ME!H7+ISE!H7+'EE'!H7+CPE!H7+CHE!H7+'CE'!H7</f>
        <v>6</v>
      </c>
      <c r="I9" s="99">
        <f>OPE!I7+ME!I7+ISE!I7+'EE'!I7+CPE!I7+CHE!I7+'CE'!I7</f>
        <v>2</v>
      </c>
      <c r="J9" s="98">
        <f>OPE!J7+ME!J7+ISE!J7+'EE'!J7+CPE!J7+CHE!J7+'CE'!J7</f>
        <v>3</v>
      </c>
      <c r="K9" s="99">
        <f>OPE!K7+ME!K7+ISE!K7+'EE'!K7+CPE!K7+CHE!K7+'CE'!K7</f>
        <v>4</v>
      </c>
      <c r="L9" s="98">
        <f>OPE!L7+ME!L7+ISE!L7+'EE'!L7+CPE!L7+CHE!L7+'CE'!L7</f>
        <v>11</v>
      </c>
      <c r="M9" s="99">
        <f>OPE!M7+ME!M7+ISE!M7+'EE'!M7+CPE!M7+CHE!M7+'CE'!M7</f>
        <v>0</v>
      </c>
      <c r="N9" s="98">
        <f>SUM('CE'!N7,CPE!N7,'EE'!N7,ISE!N7,ME!N7)</f>
        <v>0</v>
      </c>
      <c r="O9" s="100">
        <f>SUM('CE'!O7,CPE!O7,'EE'!O7,ISE!O7,ME!O7)</f>
        <v>0</v>
      </c>
      <c r="P9" s="99">
        <f>L9+J9+H9+F9+D9+B9</f>
        <v>130</v>
      </c>
      <c r="Q9" s="99">
        <f>M9+K9+I9+G9+E9+C9</f>
        <v>46</v>
      </c>
      <c r="R9" s="97">
        <f>Q9+P9</f>
        <v>176</v>
      </c>
    </row>
    <row r="10" spans="1:18" ht="10.5" customHeight="1">
      <c r="A10" s="60" t="s">
        <v>43</v>
      </c>
      <c r="B10" s="98">
        <f>OPE!B8+ME!B8+ISE!B8+'EE'!B8+CPE!B8+CHE!B8+'CE'!B8</f>
        <v>106</v>
      </c>
      <c r="C10" s="99">
        <f>OPE!C8+ME!C8+ISE!C8+'EE'!C8+CPE!C8+CHE!C8+'CE'!C8</f>
        <v>38</v>
      </c>
      <c r="D10" s="98">
        <f>OPE!D8+ME!D8+ISE!D8+'EE'!D8+CPE!D8+CHE!D8+'CE'!D8</f>
        <v>8</v>
      </c>
      <c r="E10" s="99">
        <f>OPE!E8+ME!E8+ISE!E8+'EE'!E8+CPE!E8+CHE!E8+'CE'!E8</f>
        <v>4</v>
      </c>
      <c r="F10" s="98">
        <f>OPE!F8+ME!F8+ISE!F8+'EE'!F8+CPE!F8+CHE!F8+'CE'!F8</f>
        <v>1</v>
      </c>
      <c r="G10" s="99">
        <f>OPE!G8+ME!G8+ISE!G8+'EE'!G8+CPE!G8+CHE!G8+'CE'!G8</f>
        <v>0</v>
      </c>
      <c r="H10" s="98">
        <f>OPE!H8+ME!H8+ISE!H8+'EE'!H8+CPE!H8+CHE!H8+'CE'!H8</f>
        <v>6</v>
      </c>
      <c r="I10" s="99">
        <f>OPE!I8+ME!I8+ISE!I8+'EE'!I8+CPE!I8+CHE!I8+'CE'!I8</f>
        <v>4</v>
      </c>
      <c r="J10" s="98">
        <f>OPE!J8+ME!J8+ISE!J8+'EE'!J8+CPE!J8+CHE!J8+'CE'!J8</f>
        <v>2</v>
      </c>
      <c r="K10" s="99">
        <f>OPE!K8+ME!K8+ISE!K8+'EE'!K8+CPE!K8+CHE!K8+'CE'!K8</f>
        <v>1</v>
      </c>
      <c r="L10" s="98">
        <f>OPE!L8+ME!L8+ISE!L8+'EE'!L8+CPE!L8+CHE!L8+'CE'!L8</f>
        <v>10</v>
      </c>
      <c r="M10" s="99">
        <f>OPE!M8+ME!M8+ISE!M8+'EE'!M8+CPE!M8+CHE!M8+'CE'!M8</f>
        <v>3</v>
      </c>
      <c r="N10" s="98">
        <f>SUM('CE'!N8,CPE!N8,'EE'!N8,ISE!N8,ME!N8)</f>
        <v>0</v>
      </c>
      <c r="O10" s="100">
        <f>SUM('CE'!O8,CPE!O8,'EE'!O8,ISE!O8,ME!O8)</f>
        <v>0</v>
      </c>
      <c r="P10" s="99">
        <f>OPE!N8+ME!P8+ISE!P8+'EE'!P8+CPE!P8+CHE!N8+'CE'!P8</f>
        <v>133</v>
      </c>
      <c r="Q10" s="99">
        <f>OPE!O8+ME!Q8+ISE!Q8+'EE'!Q8+CPE!Q8+CHE!O8+'CE'!Q8</f>
        <v>50</v>
      </c>
      <c r="R10" s="97">
        <f>OPE!P8+ME!R8+ISE!R8+'EE'!R8+CPE!R8+CHE!P8+'CE'!R8</f>
        <v>183</v>
      </c>
    </row>
    <row r="11" spans="1:18" ht="10.5" customHeight="1">
      <c r="A11" s="6" t="s">
        <v>47</v>
      </c>
      <c r="B11" s="98">
        <f>OPE!B9+ME!B9+ISE!B9+'EE'!B9+CPE!B9+CHE!B9+'CE'!B9</f>
        <v>85</v>
      </c>
      <c r="C11" s="101">
        <f>OPE!C9+ME!C9+ISE!C9+'EE'!C9+CPE!C9+CHE!C9+'CE'!C9</f>
        <v>39</v>
      </c>
      <c r="D11" s="102">
        <f>OPE!D9+ME!D9+ISE!D9+'EE'!D9+CPE!D9+CHE!D9+'CE'!D9</f>
        <v>6</v>
      </c>
      <c r="E11" s="101">
        <f>OPE!E9+ME!E9+ISE!E9+'EE'!E9+CPE!E9+CHE!E9+'CE'!E9</f>
        <v>2</v>
      </c>
      <c r="F11" s="102">
        <f>OPE!F9+ME!F9+ISE!F9+'EE'!F9+CPE!F9+CHE!F9+'CE'!F9</f>
        <v>2</v>
      </c>
      <c r="G11" s="101">
        <f>OPE!G9+ME!G9+ISE!G9+'EE'!G9+CPE!G9+CHE!G9+'CE'!G9</f>
        <v>5</v>
      </c>
      <c r="H11" s="102">
        <f>OPE!H9+ME!H9+ISE!H9+'EE'!H9+CPE!H9+CHE!H9+'CE'!H9</f>
        <v>1</v>
      </c>
      <c r="I11" s="101">
        <f>OPE!I9+ME!I9+ISE!I9+'EE'!I9+CPE!I9+CHE!I9+'CE'!I9</f>
        <v>4</v>
      </c>
      <c r="J11" s="102">
        <f>OPE!J9+ME!J9+ISE!J9+'EE'!J9+CPE!J9+CHE!J9+'CE'!J9</f>
        <v>5</v>
      </c>
      <c r="K11" s="101">
        <f>OPE!K9+ME!K9+ISE!K9+'EE'!K9+CPE!K9+CHE!K9+'CE'!K9</f>
        <v>1</v>
      </c>
      <c r="L11" s="102">
        <f>OPE!L9+ME!L9+ISE!L9+'EE'!L9+CPE!L9+CHE!L9+'CE'!L9</f>
        <v>12</v>
      </c>
      <c r="M11" s="101">
        <f>OPE!M9+ME!M9+ISE!M9+'EE'!M9+CPE!M9+CHE!M9+'CE'!M9</f>
        <v>0</v>
      </c>
      <c r="N11" s="98">
        <f>SUM('CE'!N9,CPE!N9,'EE'!N9,ISE!N9,ME!N9)</f>
        <v>2</v>
      </c>
      <c r="O11" s="100">
        <f>SUM('CE'!O9,CPE!O9,'EE'!O9,ISE!O9,ME!O9)</f>
        <v>0</v>
      </c>
      <c r="P11" s="101">
        <f>OPE!N9+ME!P9+ISE!P9+'EE'!P9+CPE!P9+CHE!N9+'CE'!P9</f>
        <v>113</v>
      </c>
      <c r="Q11" s="99">
        <f>OPE!O9+ME!Q9+ISE!Q9+'EE'!Q9+CPE!Q9+CHE!O9+'CE'!Q9</f>
        <v>51</v>
      </c>
      <c r="R11" s="96">
        <f>OPE!P9+ME!R9+ISE!R9+'EE'!R9+CPE!R9+CHE!P9+'CE'!R9</f>
        <v>164</v>
      </c>
    </row>
    <row r="12" spans="1:18" ht="10.5" customHeight="1">
      <c r="A12" s="16" t="s">
        <v>52</v>
      </c>
      <c r="B12" s="98">
        <f>OPE!B10+ME!B10+ISE!B10+'EE'!B10+CPE!B10+CHE!B10+'CE'!B10</f>
        <v>119</v>
      </c>
      <c r="C12" s="101">
        <f>OPE!C10+ME!C10+ISE!C10+'EE'!C10+CPE!C10+CHE!C10+'CE'!C10</f>
        <v>22</v>
      </c>
      <c r="D12" s="102">
        <f>OPE!D10+ME!D10+ISE!D10+'EE'!D10+CPE!D10+CHE!D10+'CE'!D10</f>
        <v>11</v>
      </c>
      <c r="E12" s="101">
        <f>OPE!E10+ME!E10+ISE!E10+'EE'!E10+CPE!E10+CHE!E10+'CE'!E10</f>
        <v>11</v>
      </c>
      <c r="F12" s="102">
        <f>OPE!F10+ME!F10+ISE!F10+'EE'!F10+CPE!F10+CHE!F10+'CE'!F10</f>
        <v>1</v>
      </c>
      <c r="G12" s="101">
        <f>OPE!G10+ME!G10+ISE!G10+'EE'!G10+CPE!G10+CHE!G10+'CE'!G10</f>
        <v>1</v>
      </c>
      <c r="H12" s="107">
        <f>OPE!H10+ME!H10+ISE!H10+'EE'!H10+CPE!H10+CHE!H10+'CE'!H10</f>
        <v>4</v>
      </c>
      <c r="I12" s="108">
        <f>OPE!I10+ME!I10+ISE!I10+'EE'!I10+CPE!I10+CHE!I10+'CE'!I10</f>
        <v>3</v>
      </c>
      <c r="J12" s="107">
        <f>OPE!J10+ME!J10+ISE!J10+'EE'!J10+CPE!J10+CHE!J10+'CE'!J10</f>
        <v>6</v>
      </c>
      <c r="K12" s="108">
        <f>OPE!K10+ME!K10+ISE!K10+'EE'!K10+CPE!K10+CHE!K10+'CE'!K10</f>
        <v>0</v>
      </c>
      <c r="L12" s="107">
        <f>OPE!L10+ME!L10+ISE!L10+'EE'!L10+CPE!L10+CHE!L10+'CE'!L10</f>
        <v>7</v>
      </c>
      <c r="M12" s="108">
        <f>OPE!M10+ME!M10+ISE!M10+'EE'!M10+CPE!M10+CHE!M10+'CE'!M10</f>
        <v>3</v>
      </c>
      <c r="N12" s="105">
        <f>SUM('CE'!N10,CPE!N10,'EE'!N10,ISE!N10,ME!N10)</f>
        <v>0</v>
      </c>
      <c r="O12" s="109">
        <f>SUM('CE'!O10,CPE!O10,'EE'!O10,ISE!O10,ME!O10)</f>
        <v>0</v>
      </c>
      <c r="P12" s="101">
        <f>OPE!N10+ME!P10+ISE!P10+'EE'!P10+CPE!P10+CHE!N10+'CE'!P10</f>
        <v>148</v>
      </c>
      <c r="Q12" s="99">
        <f>OPE!O10+ME!Q10+ISE!Q10+'EE'!Q10+CPE!Q10+CHE!O10+'CE'!Q10</f>
        <v>40</v>
      </c>
      <c r="R12" s="96">
        <f>OPE!P10+ME!R10+ISE!R10+'EE'!R10+CPE!R10+CHE!P10+'CE'!R10</f>
        <v>188</v>
      </c>
    </row>
    <row r="13" spans="2:18" ht="9.75" customHeight="1">
      <c r="B13" s="10"/>
      <c r="C13" s="11"/>
      <c r="D13" s="10"/>
      <c r="E13" s="11"/>
      <c r="F13" s="10"/>
      <c r="G13" s="11"/>
      <c r="H13" s="10"/>
      <c r="I13" s="11"/>
      <c r="J13" s="10"/>
      <c r="K13" s="11"/>
      <c r="L13" s="10"/>
      <c r="M13" s="20"/>
      <c r="N13" s="10"/>
      <c r="O13" s="11"/>
      <c r="P13" s="20"/>
      <c r="Q13" s="11"/>
      <c r="R13" s="12"/>
    </row>
    <row r="14" spans="2:18" ht="9.75" customHeight="1">
      <c r="B14" s="17"/>
      <c r="C14" s="17"/>
      <c r="D14" s="17"/>
      <c r="E14" s="17"/>
      <c r="F14" s="17"/>
      <c r="G14" s="17"/>
      <c r="H14" s="17"/>
      <c r="I14" s="17"/>
      <c r="J14" s="17"/>
      <c r="K14" s="17"/>
      <c r="L14" s="17"/>
      <c r="M14" s="17"/>
      <c r="N14" s="17"/>
      <c r="O14" s="17"/>
      <c r="P14" s="17"/>
      <c r="Q14" s="17"/>
      <c r="R14" s="17"/>
    </row>
    <row r="15" spans="1:18" s="28" customFormat="1" ht="10.5" customHeight="1">
      <c r="A15" s="29"/>
      <c r="B15" s="48" t="s">
        <v>0</v>
      </c>
      <c r="C15" s="49"/>
      <c r="D15" s="48" t="s">
        <v>1</v>
      </c>
      <c r="E15" s="49"/>
      <c r="F15" s="48" t="s">
        <v>2</v>
      </c>
      <c r="G15" s="49"/>
      <c r="H15" s="48" t="s">
        <v>3</v>
      </c>
      <c r="I15" s="49"/>
      <c r="J15" s="48" t="s">
        <v>4</v>
      </c>
      <c r="K15" s="49"/>
      <c r="L15" s="131" t="s">
        <v>5</v>
      </c>
      <c r="M15" s="132"/>
      <c r="N15" s="48" t="s">
        <v>48</v>
      </c>
      <c r="O15" s="49"/>
      <c r="P15" s="87" t="s">
        <v>6</v>
      </c>
      <c r="Q15" s="49"/>
      <c r="R15" s="38" t="s">
        <v>7</v>
      </c>
    </row>
    <row r="16" spans="1:18" s="28" customFormat="1" ht="10.5" customHeight="1">
      <c r="A16" s="60" t="s">
        <v>59</v>
      </c>
      <c r="B16" s="39" t="s">
        <v>8</v>
      </c>
      <c r="C16" s="40" t="s">
        <v>9</v>
      </c>
      <c r="D16" s="39" t="s">
        <v>8</v>
      </c>
      <c r="E16" s="40" t="s">
        <v>9</v>
      </c>
      <c r="F16" s="39" t="s">
        <v>8</v>
      </c>
      <c r="G16" s="40" t="s">
        <v>9</v>
      </c>
      <c r="H16" s="39" t="s">
        <v>8</v>
      </c>
      <c r="I16" s="40" t="s">
        <v>9</v>
      </c>
      <c r="J16" s="39" t="s">
        <v>8</v>
      </c>
      <c r="K16" s="40" t="s">
        <v>9</v>
      </c>
      <c r="L16" s="39" t="s">
        <v>8</v>
      </c>
      <c r="M16" s="88" t="s">
        <v>9</v>
      </c>
      <c r="N16" s="43" t="s">
        <v>8</v>
      </c>
      <c r="O16" s="44" t="s">
        <v>9</v>
      </c>
      <c r="P16" s="88" t="s">
        <v>8</v>
      </c>
      <c r="Q16" s="40" t="s">
        <v>9</v>
      </c>
      <c r="R16" s="41" t="s">
        <v>6</v>
      </c>
    </row>
    <row r="17" spans="1:18" ht="9.75" customHeight="1">
      <c r="A17"/>
      <c r="B17" s="3"/>
      <c r="C17" s="4"/>
      <c r="D17" s="3"/>
      <c r="E17" s="4"/>
      <c r="F17" s="3"/>
      <c r="G17" s="4"/>
      <c r="H17" s="3"/>
      <c r="I17" s="4"/>
      <c r="J17" s="3"/>
      <c r="K17" s="4"/>
      <c r="L17" s="3"/>
      <c r="M17" s="89"/>
      <c r="N17" s="3"/>
      <c r="O17" s="4"/>
      <c r="P17" s="89"/>
      <c r="Q17" s="4"/>
      <c r="R17" s="9"/>
    </row>
    <row r="18" spans="1:18" ht="10.5" customHeight="1">
      <c r="A18" s="6" t="s">
        <v>30</v>
      </c>
      <c r="B18" s="98">
        <f>SWE!B6+OR!B6+ME!B16+ISE!B16+'EE'!B16+CPE!B16+CHE!B16+'CE'!B16+'AE'!B7</f>
        <v>44</v>
      </c>
      <c r="C18" s="100">
        <f>SWE!C6+OR!C6+ME!C16+ISE!C16+'EE'!C16+CPE!C16+CHE!C16+'CE'!C16+'AE'!C7</f>
        <v>5</v>
      </c>
      <c r="D18" s="98">
        <f>SWE!D6+OR!D6+ME!D16+ISE!D16+'EE'!D16+CPE!D16+CHE!D16+'CE'!D16+'AE'!D7</f>
        <v>3</v>
      </c>
      <c r="E18" s="100">
        <f>SWE!E6+OR!E6+ME!E16+ISE!E16+'EE'!E16+CPE!E16+CHE!E16+'CE'!E16+'AE'!E7</f>
        <v>3</v>
      </c>
      <c r="F18" s="98">
        <f>SWE!F6+OR!F6+ME!F16+ISE!F16+'EE'!F16+CPE!F16+CHE!F16+'CE'!F16+'AE'!F7</f>
        <v>0</v>
      </c>
      <c r="G18" s="100">
        <f>SWE!G6+OR!G6+ME!G16+ISE!G16+'EE'!G16+CPE!G16+CHE!G16+'CE'!G16+'AE'!G7</f>
        <v>0</v>
      </c>
      <c r="H18" s="98">
        <f>SWE!H6+OR!H6+ME!H16+ISE!H16+'EE'!H16+CPE!H16+CHE!H16+'CE'!H16+'AE'!H7</f>
        <v>1</v>
      </c>
      <c r="I18" s="100">
        <f>SWE!I6+OR!I6+ME!I16+ISE!I16+'EE'!I16+CPE!I16+CHE!I16+'CE'!I16+'AE'!I7</f>
        <v>0</v>
      </c>
      <c r="J18" s="98">
        <f>SWE!J6+OR!J6+ME!J16+ISE!J16+'EE'!J16+CPE!J16+CHE!J16+'CE'!J16+'AE'!J7</f>
        <v>0</v>
      </c>
      <c r="K18" s="100">
        <f>SWE!K6+OR!K6+ME!K16+ISE!K16+'EE'!K16+CPE!K16+CHE!K16+'CE'!K16+'AE'!K7</f>
        <v>0</v>
      </c>
      <c r="L18" s="98">
        <f>SWE!L6+OR!L6+ME!L16+ISE!L16+'EE'!L16+CPE!L16+CHE!L16+'CE'!L16+'AE'!L7</f>
        <v>24</v>
      </c>
      <c r="M18" s="100">
        <f>SWE!M6+OR!M6+ME!M16+ISE!M16+'EE'!M16+CPE!M16+CHE!M16+'CE'!M16+'AE'!M7</f>
        <v>3</v>
      </c>
      <c r="N18" s="98">
        <f>SUM('CE'!N16,CPE!N16,'EE'!N16,ISE!N16,ME!N16)</f>
        <v>0</v>
      </c>
      <c r="O18" s="100">
        <f>SUM('CE'!O16,CPE!O16,'EE'!O16,ISE!O16,ME!O16)</f>
        <v>0</v>
      </c>
      <c r="P18" s="99">
        <f>SWE!N6+OR!N6+ME!P16+ISE!P16+'EE'!P16+CPE!P16+CHE!N16+'CE'!P16+'AE'!N7</f>
        <v>72</v>
      </c>
      <c r="Q18" s="99">
        <f>SWE!O6+OR!O6+ME!Q16+ISE!Q16+'EE'!Q16+CPE!Q16+CHE!O16+'CE'!Q16+'AE'!O7</f>
        <v>11</v>
      </c>
      <c r="R18" s="97">
        <f>SWE!P6+OR!P6+ME!R16+ISE!R16+'EE'!R16+CPE!R16+CHE!P16+'CE'!R16+'AE'!P7</f>
        <v>83</v>
      </c>
    </row>
    <row r="19" spans="1:18" ht="10.5" customHeight="1">
      <c r="A19" s="60" t="s">
        <v>32</v>
      </c>
      <c r="B19" s="98">
        <f>SWE!B7+OR!B7+ME!B17+ISE!B17+'EE'!B17+CPE!B17+CHE!B17+'CE'!B17+'AE'!B8</f>
        <v>51</v>
      </c>
      <c r="C19" s="100">
        <f>SWE!C7+OR!C7+ME!C17+ISE!C17+'EE'!C17+CPE!C17+CHE!C17+'CE'!C17+'AE'!C8</f>
        <v>9</v>
      </c>
      <c r="D19" s="98">
        <f>SWE!D7+OR!D7+ME!D17+ISE!D17+'EE'!D17+CPE!D17+CHE!D17+'CE'!D17+'AE'!D8</f>
        <v>2</v>
      </c>
      <c r="E19" s="100">
        <f>SWE!E7+OR!E7+ME!E17+ISE!E17+'EE'!E17+CPE!E17+CHE!E17+'CE'!E17+'AE'!E8</f>
        <v>4</v>
      </c>
      <c r="F19" s="98">
        <f>SWE!F7+OR!F7+ME!F17+ISE!F17+'EE'!F17+CPE!F17+CHE!F17+'CE'!F17+'AE'!F8</f>
        <v>1</v>
      </c>
      <c r="G19" s="100">
        <f>SWE!G7+OR!G7+ME!G17+ISE!G17+'EE'!G17+CPE!G17+CHE!G17+'CE'!G17+'AE'!G8</f>
        <v>0</v>
      </c>
      <c r="H19" s="98">
        <f>SWE!H7+OR!H7+ME!H17+ISE!H17+'EE'!H17+CPE!H17+CHE!H17+'CE'!H17+'AE'!H8</f>
        <v>3</v>
      </c>
      <c r="I19" s="100">
        <f>SWE!I7+OR!I7+ME!I17+ISE!I17+'EE'!I17+CPE!I17+CHE!I17+'CE'!I17+'AE'!I8</f>
        <v>1</v>
      </c>
      <c r="J19" s="98">
        <f>SWE!J7+OR!J7+ME!J17+ISE!J17+'EE'!J17+CPE!J17+CHE!J17+'CE'!J17+'AE'!J8</f>
        <v>0</v>
      </c>
      <c r="K19" s="100">
        <f>SWE!K7+OR!K7+ME!K17+ISE!K17+'EE'!K17+CPE!K17+CHE!K17+'CE'!K17+'AE'!K8</f>
        <v>0</v>
      </c>
      <c r="L19" s="98">
        <f>SWE!L7+OR!L7+ME!L17+ISE!L17+'EE'!L17+CPE!L17+CHE!L17+'CE'!L17+'AE'!L8</f>
        <v>13</v>
      </c>
      <c r="M19" s="100">
        <f>SWE!M7+OR!M7+ME!M17+ISE!M17+'EE'!M17+CPE!M17+CHE!M17+'CE'!M17+'AE'!M8</f>
        <v>2</v>
      </c>
      <c r="N19" s="98">
        <f>SUM('CE'!N17,CPE!N17,'EE'!N17,ISE!N17,ME!N17)</f>
        <v>0</v>
      </c>
      <c r="O19" s="100">
        <f>SUM('CE'!O17,CPE!O17,'EE'!O17,ISE!O17,ME!O17)</f>
        <v>0</v>
      </c>
      <c r="P19" s="99">
        <f>SWE!N7+OR!N7+ME!P17+ISE!P17+'EE'!P17+CPE!P17+CHE!N17+'CE'!P17+'AE'!N8</f>
        <v>70</v>
      </c>
      <c r="Q19" s="99">
        <f>SWE!O7+OR!O7+ME!Q17+ISE!Q17+'EE'!Q17+CPE!Q17+CHE!O17+'CE'!Q17+'AE'!O8</f>
        <v>16</v>
      </c>
      <c r="R19" s="97">
        <f>SWE!P7+OR!P7+ME!R17+ISE!R17+'EE'!R17+CPE!R17+CHE!P17+'CE'!R17+'AE'!P8</f>
        <v>86</v>
      </c>
    </row>
    <row r="20" spans="1:18" ht="10.5" customHeight="1">
      <c r="A20" s="60" t="s">
        <v>43</v>
      </c>
      <c r="B20" s="98">
        <f>SWE!B8+OR!B8+ME!B18+ISE!B18+'EE'!B18+CPE!B18+CHE!B18+'CE'!B18+'AE'!B9</f>
        <v>42</v>
      </c>
      <c r="C20" s="100">
        <f>SWE!C8+OR!C8+ME!C18+ISE!C18+'EE'!C18+CPE!C18+CHE!C18+'CE'!C18+'AE'!C9</f>
        <v>7</v>
      </c>
      <c r="D20" s="98">
        <f>SWE!D8+OR!D8+ME!D18+ISE!D18+'EE'!D18+CPE!D18+CHE!D18+'CE'!D18+'AE'!D9</f>
        <v>1</v>
      </c>
      <c r="E20" s="100">
        <f>SWE!E8+OR!E8+ME!E18+ISE!E18+'EE'!E18+CPE!E18+CHE!E18+'CE'!E18+'AE'!E9</f>
        <v>3</v>
      </c>
      <c r="F20" s="98">
        <f>SWE!F8+OR!F8+ME!F18+ISE!F18+'EE'!F18+CPE!F18+CHE!F18+'CE'!F18+'AE'!F9</f>
        <v>1</v>
      </c>
      <c r="G20" s="100">
        <f>SWE!G8+OR!G8+ME!G18+ISE!G18+'EE'!G18+CPE!G18+CHE!G18+'CE'!G18+'AE'!G9</f>
        <v>0</v>
      </c>
      <c r="H20" s="98">
        <f>SWE!H8+OR!H8+ME!H18+ISE!H18+'EE'!H18+CPE!H18+CHE!H18+'CE'!H18+'AE'!H9</f>
        <v>2</v>
      </c>
      <c r="I20" s="100">
        <f>SWE!I8+OR!I8+ME!I18+ISE!I18+'EE'!I18+CPE!I18+CHE!I18+'CE'!I18+'AE'!I9</f>
        <v>3</v>
      </c>
      <c r="J20" s="98">
        <f>SWE!J8+OR!J8+ME!J18+ISE!J18+'EE'!J18+CPE!J18+CHE!J18+'CE'!J18+'AE'!J9</f>
        <v>1</v>
      </c>
      <c r="K20" s="100">
        <f>SWE!K8+OR!K8+ME!K18+ISE!K18+'EE'!K18+CPE!K18+CHE!K18+'CE'!K18+'AE'!K9</f>
        <v>0</v>
      </c>
      <c r="L20" s="98">
        <f>SWE!L8+OR!L8+ME!L18+ISE!L18+'EE'!L18+CPE!L18+CHE!L18+'CE'!L18+'AE'!L9</f>
        <v>16</v>
      </c>
      <c r="M20" s="100">
        <f>SWE!M8+OR!M8+ME!M18+ISE!M18+'EE'!M18+CPE!M18+CHE!M18+'CE'!M18+'AE'!M9</f>
        <v>5</v>
      </c>
      <c r="N20" s="98">
        <f>SUM('CE'!N18,CPE!N18,'EE'!N18,ISE!N18,ME!N18)</f>
        <v>0</v>
      </c>
      <c r="O20" s="100">
        <f>SUM('CE'!O18,CPE!O18,'EE'!O18,ISE!O18,ME!O18)</f>
        <v>0</v>
      </c>
      <c r="P20" s="99">
        <f>SWE!N8+OR!N8+ME!P18+ISE!P18+'EE'!P18+CPE!P18+CHE!N18+'CE'!P18+'AE'!N9</f>
        <v>63</v>
      </c>
      <c r="Q20" s="99">
        <f>SWE!O8+OR!O8+ME!Q18+ISE!Q18+'EE'!Q18+CPE!Q18+CHE!O18+'CE'!Q18+'AE'!O9</f>
        <v>18</v>
      </c>
      <c r="R20" s="97">
        <f>SWE!P8+OR!P8+ME!R18+ISE!R18+'EE'!R18+CPE!R18+CHE!P18+'CE'!R18+'AE'!P9</f>
        <v>81</v>
      </c>
    </row>
    <row r="21" spans="1:18" ht="10.5" customHeight="1">
      <c r="A21" s="6" t="s">
        <v>47</v>
      </c>
      <c r="B21" s="98">
        <f>SWE!B9+OR!B9+ME!B19+ISE!B19+'EE'!B19+CPE!B19+CHE!B19+'CE'!B19+'AE'!B10</f>
        <v>41</v>
      </c>
      <c r="C21" s="100">
        <f>SWE!C9+OR!C9+ME!C19+ISE!C19+'EE'!C19+CPE!C19+CHE!C19+'CE'!C19+'AE'!C10</f>
        <v>8</v>
      </c>
      <c r="D21" s="98">
        <f>SWE!D9+OR!D9+ME!D19+ISE!D19+'EE'!D19+CPE!D19+CHE!D19+'CE'!D19+'AE'!D10</f>
        <v>2</v>
      </c>
      <c r="E21" s="100">
        <f>SWE!E9+OR!E9+ME!E19+ISE!E19+'EE'!E19+CPE!E19+CHE!E19+'CE'!E19+'AE'!E10</f>
        <v>3</v>
      </c>
      <c r="F21" s="98">
        <f>SWE!F9+OR!F9+ME!F19+ISE!F19+'EE'!F19+CPE!F19+CHE!F19+'CE'!F19+'AE'!F10</f>
        <v>1</v>
      </c>
      <c r="G21" s="100">
        <f>SWE!G9+OR!G9+ME!G19+ISE!G19+'EE'!G19+CPE!G19+CHE!G19+'CE'!G19+'AE'!G10</f>
        <v>0</v>
      </c>
      <c r="H21" s="98">
        <f>SWE!H9+OR!H9+ME!H19+ISE!H19+'EE'!H19+CPE!H19+CHE!H19+'CE'!H19+'AE'!H10</f>
        <v>2</v>
      </c>
      <c r="I21" s="100">
        <f>SWE!I9+OR!I9+ME!I19+ISE!I19+'EE'!I19+CPE!I19+CHE!I19+'CE'!I19+'AE'!I10</f>
        <v>1</v>
      </c>
      <c r="J21" s="98">
        <f>SWE!J9+OR!J9+ME!J19+ISE!J19+'EE'!J19+CPE!J19+CHE!J19+'CE'!J19+'AE'!J10</f>
        <v>0</v>
      </c>
      <c r="K21" s="100">
        <f>SWE!K9+OR!K9+ME!K19+ISE!K19+'EE'!K19+CPE!K19+CHE!K19+'CE'!K19+'AE'!K10</f>
        <v>0</v>
      </c>
      <c r="L21" s="98">
        <f>SWE!L9+OR!L9+ME!L19+ISE!L19+'EE'!L19+CPE!L19+CHE!L19+'CE'!L19+'AE'!L10</f>
        <v>51</v>
      </c>
      <c r="M21" s="100">
        <f>SWE!M9+OR!M9+ME!M19+ISE!M19+'EE'!M19+CPE!M19+CHE!M19+'CE'!M19+'AE'!M10</f>
        <v>10</v>
      </c>
      <c r="N21" s="98">
        <f>SUM('CE'!N19,CPE!N19,'EE'!N19,ISE!N19,ME!N19)</f>
        <v>0</v>
      </c>
      <c r="O21" s="100">
        <f>SUM('CE'!O19,CPE!O19,'EE'!O19,ISE!O19,ME!O19)</f>
        <v>2</v>
      </c>
      <c r="P21" s="99">
        <f>SWE!N9+OR!N9+ME!P19+ISE!P19+'EE'!P19+CPE!P19+CHE!N19+'CE'!P19+'AE'!N10</f>
        <v>97</v>
      </c>
      <c r="Q21" s="99">
        <f>SWE!O9+OR!O9+ME!Q19+ISE!Q19+'EE'!Q19+CPE!Q19+CHE!O19+'CE'!Q19+'AE'!O10</f>
        <v>24</v>
      </c>
      <c r="R21" s="97">
        <f>SWE!P9+OR!P9+ME!R19+ISE!R19+'EE'!R19+CPE!R19+CHE!P19+'CE'!R19+'AE'!P10</f>
        <v>121</v>
      </c>
    </row>
    <row r="22" spans="1:18" ht="10.5" customHeight="1">
      <c r="A22" s="16" t="s">
        <v>52</v>
      </c>
      <c r="B22" s="98">
        <f>SWE!B10+OR!B10+ME!B20+ISE!B20+'EE'!B20+CPE!B20+CHE!B20+'CE'!B20+'AE'!B11</f>
        <v>54</v>
      </c>
      <c r="C22" s="100">
        <f>SWE!C10+OR!C10+ME!C20+ISE!C20+'EE'!C20+CPE!C20+CHE!C20+'CE'!C20+'AE'!C11</f>
        <v>14</v>
      </c>
      <c r="D22" s="98">
        <f>SWE!D10+OR!D10+ME!D20+ISE!D20+'EE'!D20+CPE!D20+CHE!D20+'CE'!D20+'AE'!D11</f>
        <v>2</v>
      </c>
      <c r="E22" s="100">
        <f>SWE!E10+OR!E10+ME!E20+ISE!E20+'EE'!E20+CPE!E20+CHE!E20+'CE'!E20+'AE'!E11</f>
        <v>0</v>
      </c>
      <c r="F22" s="98">
        <f>SWE!F10+OR!F10+ME!F20+ISE!F20+'EE'!F20+CPE!F20+CHE!F20+'CE'!F20+'AE'!F11</f>
        <v>0</v>
      </c>
      <c r="G22" s="100">
        <f>SWE!G10+OR!G10+ME!G20+ISE!G20+'EE'!G20+CPE!G20+CHE!G20+'CE'!G20+'AE'!G11</f>
        <v>1</v>
      </c>
      <c r="H22" s="98">
        <f>SWE!H10+OR!H10+ME!H20+ISE!H20+'EE'!H20+CPE!H20+CHE!H20+'CE'!H20+'AE'!H11</f>
        <v>2</v>
      </c>
      <c r="I22" s="100">
        <f>SWE!I10+OR!I10+ME!I20+ISE!I20+'EE'!I20+CPE!I20+CHE!I20+'CE'!I20+'AE'!I11</f>
        <v>1</v>
      </c>
      <c r="J22" s="98">
        <f>SWE!J10+OR!J10+ME!J20+ISE!J20+'EE'!J20+CPE!J20+CHE!J20+'CE'!J20+'AE'!J11</f>
        <v>1</v>
      </c>
      <c r="K22" s="100">
        <f>SWE!K10+OR!K10+ME!K20+ISE!K20+'EE'!K20+CPE!K20+CHE!K20+'CE'!K20+'AE'!K11</f>
        <v>0</v>
      </c>
      <c r="L22" s="98">
        <f>SWE!L10+OR!L10+ME!L20+ISE!L20+'EE'!L20+CPE!L20+CHE!L20+'CE'!L20+'AE'!L11</f>
        <v>32</v>
      </c>
      <c r="M22" s="100">
        <f>SWE!M10+OR!M10+ME!M20+ISE!M20+'EE'!M20+CPE!M20+CHE!M20+'CE'!M20+'AE'!M11</f>
        <v>12</v>
      </c>
      <c r="N22" s="98">
        <f>SUM('CE'!N20,CPE!N20,'EE'!N20,ISE!N20,ME!N20)</f>
        <v>1</v>
      </c>
      <c r="O22" s="100">
        <f>SUM('CE'!O20,CPE!O20,'EE'!O20,ISE!O20,ME!O20)</f>
        <v>0</v>
      </c>
      <c r="P22" s="99">
        <f>SWE!N10+OR!N10+ME!P20+ISE!P20+'EE'!P20+CPE!P20+CHE!N20+'CE'!P20+'AE'!N11</f>
        <v>92</v>
      </c>
      <c r="Q22" s="99">
        <f>SWE!O10+OR!O10+ME!Q20+ISE!Q20+'EE'!Q20+CPE!Q20+CHE!O20+'CE'!Q20+'AE'!O11</f>
        <v>28</v>
      </c>
      <c r="R22" s="97">
        <f>SWE!P10+OR!P10+ME!R20+ISE!R20+'EE'!R20+CPE!R20+CHE!P20+'CE'!R20+'AE'!P11</f>
        <v>120</v>
      </c>
    </row>
    <row r="23" spans="2:18" ht="9.75" customHeight="1">
      <c r="B23" s="10"/>
      <c r="C23" s="11"/>
      <c r="D23" s="10"/>
      <c r="E23" s="11"/>
      <c r="F23" s="10"/>
      <c r="G23" s="11"/>
      <c r="H23" s="10"/>
      <c r="I23" s="11"/>
      <c r="J23" s="10"/>
      <c r="K23" s="11"/>
      <c r="L23" s="10"/>
      <c r="M23" s="20"/>
      <c r="N23" s="10"/>
      <c r="O23" s="11"/>
      <c r="P23" s="20"/>
      <c r="Q23" s="11"/>
      <c r="R23" s="12"/>
    </row>
    <row r="24" ht="9.75" customHeight="1">
      <c r="A24"/>
    </row>
    <row r="25" spans="1:18" s="28" customFormat="1" ht="10.5" customHeight="1">
      <c r="A25" s="29"/>
      <c r="B25" s="48" t="s">
        <v>0</v>
      </c>
      <c r="C25" s="49"/>
      <c r="D25" s="48" t="s">
        <v>1</v>
      </c>
      <c r="E25" s="49"/>
      <c r="F25" s="48" t="s">
        <v>2</v>
      </c>
      <c r="G25" s="49"/>
      <c r="H25" s="48" t="s">
        <v>3</v>
      </c>
      <c r="I25" s="49"/>
      <c r="J25" s="48" t="s">
        <v>4</v>
      </c>
      <c r="K25" s="49"/>
      <c r="L25" s="131" t="s">
        <v>5</v>
      </c>
      <c r="M25" s="132"/>
      <c r="N25" s="48" t="s">
        <v>48</v>
      </c>
      <c r="O25" s="49"/>
      <c r="P25" s="87" t="s">
        <v>6</v>
      </c>
      <c r="Q25" s="49"/>
      <c r="R25" s="38" t="s">
        <v>7</v>
      </c>
    </row>
    <row r="26" spans="1:18" s="28" customFormat="1" ht="10.5" customHeight="1">
      <c r="A26" s="6" t="s">
        <v>58</v>
      </c>
      <c r="B26" s="39" t="s">
        <v>8</v>
      </c>
      <c r="C26" s="40" t="s">
        <v>9</v>
      </c>
      <c r="D26" s="39" t="s">
        <v>8</v>
      </c>
      <c r="E26" s="40" t="s">
        <v>9</v>
      </c>
      <c r="F26" s="39" t="s">
        <v>8</v>
      </c>
      <c r="G26" s="40" t="s">
        <v>9</v>
      </c>
      <c r="H26" s="39" t="s">
        <v>8</v>
      </c>
      <c r="I26" s="40" t="s">
        <v>9</v>
      </c>
      <c r="J26" s="39" t="s">
        <v>8</v>
      </c>
      <c r="K26" s="40" t="s">
        <v>9</v>
      </c>
      <c r="L26" s="39" t="s">
        <v>8</v>
      </c>
      <c r="M26" s="88" t="s">
        <v>9</v>
      </c>
      <c r="N26" s="43" t="s">
        <v>8</v>
      </c>
      <c r="O26" s="44" t="s">
        <v>9</v>
      </c>
      <c r="P26" s="88" t="s">
        <v>8</v>
      </c>
      <c r="Q26" s="40" t="s">
        <v>9</v>
      </c>
      <c r="R26" s="41" t="s">
        <v>6</v>
      </c>
    </row>
    <row r="27" spans="1:18" ht="9.75" customHeight="1">
      <c r="A27"/>
      <c r="B27" s="3"/>
      <c r="C27" s="4"/>
      <c r="D27" s="3"/>
      <c r="E27" s="4"/>
      <c r="F27" s="3"/>
      <c r="G27" s="4"/>
      <c r="H27" s="3"/>
      <c r="I27" s="4"/>
      <c r="J27" s="3"/>
      <c r="K27" s="4"/>
      <c r="L27" s="3"/>
      <c r="M27" s="89"/>
      <c r="N27" s="3"/>
      <c r="O27" s="4"/>
      <c r="P27" s="89"/>
      <c r="Q27" s="4"/>
      <c r="R27" s="9"/>
    </row>
    <row r="28" spans="1:18" s="17" customFormat="1" ht="10.5" customHeight="1">
      <c r="A28" s="16" t="s">
        <v>30</v>
      </c>
      <c r="B28" s="98">
        <f>OSE!B6+ME!B26+ISE!B26+'EE'!B26+CPE!B26</f>
        <v>6</v>
      </c>
      <c r="C28" s="99">
        <f>OSE!C6+ME!C26+ISE!C26+'EE'!C26+CPE!C26</f>
        <v>3</v>
      </c>
      <c r="D28" s="98">
        <f>OSE!D6+ME!D26+ISE!D26+'EE'!D26+CPE!D26</f>
        <v>1</v>
      </c>
      <c r="E28" s="99">
        <f>OSE!E6+ME!E26+ISE!E26+'EE'!E26+CPE!E26</f>
        <v>1</v>
      </c>
      <c r="F28" s="98">
        <f>OSE!F6+ME!F26+ISE!F26+'EE'!F26+CPE!F26</f>
        <v>1</v>
      </c>
      <c r="G28" s="99">
        <f>OSE!G6+ME!G26+ISE!G26+'EE'!G26+CPE!G26</f>
        <v>0</v>
      </c>
      <c r="H28" s="98">
        <f>OSE!H6+ME!H26+ISE!H26+'EE'!H26+CPE!H26</f>
        <v>1</v>
      </c>
      <c r="I28" s="99">
        <f>OSE!I6+ME!I26+ISE!I26+'EE'!I26+CPE!I26</f>
        <v>0</v>
      </c>
      <c r="J28" s="98">
        <f>OSE!J6+ME!J26+ISE!J26+'EE'!J26+CPE!J26</f>
        <v>0</v>
      </c>
      <c r="K28" s="99">
        <f>OSE!K6+ME!K26+ISE!K26+'EE'!K26+CPE!K26</f>
        <v>0</v>
      </c>
      <c r="L28" s="98">
        <f>OSE!L6+ME!L26+ISE!L26+'EE'!L26+CPE!L26</f>
        <v>5</v>
      </c>
      <c r="M28" s="99">
        <f>OSE!M6+ME!M26+ISE!M26+'EE'!M26+CPE!M26</f>
        <v>1</v>
      </c>
      <c r="N28" s="98">
        <f>SUM('CE'!N26,CPE!N26,'EE'!N26,ISE!N26,ME!N26,OSE!N6)</f>
        <v>0</v>
      </c>
      <c r="O28" s="100">
        <f>SUM('CE'!O26,CPE!O26,'EE'!O26,ISE!O26,ME!O26,OSE!O6)</f>
        <v>0</v>
      </c>
      <c r="P28" s="99">
        <f>OSE!P6+ME!P26+ISE!P26+'EE'!P26+CPE!P26</f>
        <v>14</v>
      </c>
      <c r="Q28" s="99">
        <f>OSE!Q6+ME!Q26+ISE!Q26+'EE'!Q26+CPE!Q26</f>
        <v>5</v>
      </c>
      <c r="R28" s="97">
        <f>Q28+P28</f>
        <v>19</v>
      </c>
    </row>
    <row r="29" spans="1:18" s="17" customFormat="1" ht="10.5" customHeight="1">
      <c r="A29" s="62" t="s">
        <v>32</v>
      </c>
      <c r="B29" s="98">
        <f>OSE!B7+ME!B27+ISE!B27+'EE'!B27+CPE!B27</f>
        <v>7</v>
      </c>
      <c r="C29" s="99">
        <f>OSE!C7+ME!C27+ISE!C27+'EE'!C27+CPE!C27</f>
        <v>0</v>
      </c>
      <c r="D29" s="98">
        <f>OSE!D7+ME!D27+ISE!D27+'EE'!D27+CPE!D27</f>
        <v>0</v>
      </c>
      <c r="E29" s="99">
        <f>OSE!E7+ME!E27+ISE!E27+'EE'!E27+CPE!E27</f>
        <v>0</v>
      </c>
      <c r="F29" s="98">
        <f>OSE!F7+ME!F27+ISE!F27+'EE'!F27+CPE!F27</f>
        <v>0</v>
      </c>
      <c r="G29" s="99">
        <f>OSE!G7+ME!G27+ISE!G27+'EE'!G27+CPE!G27</f>
        <v>0</v>
      </c>
      <c r="H29" s="98">
        <f>OSE!H7+ME!H27+ISE!H27+'EE'!H27+CPE!H27</f>
        <v>2</v>
      </c>
      <c r="I29" s="99">
        <f>OSE!I7+ME!I27+ISE!I27+'EE'!I27+CPE!I27</f>
        <v>0</v>
      </c>
      <c r="J29" s="98">
        <f>OSE!J7+ME!J27+ISE!J27+'EE'!J27+CPE!J27</f>
        <v>0</v>
      </c>
      <c r="K29" s="99">
        <f>OSE!K7+ME!K27+ISE!K27+'EE'!K27+CPE!K27</f>
        <v>0</v>
      </c>
      <c r="L29" s="98">
        <f>OSE!L7+ME!L27+ISE!L27+'EE'!L27+CPE!L27</f>
        <v>9</v>
      </c>
      <c r="M29" s="99">
        <f>OSE!M7+ME!M27+ISE!M27+'EE'!M27+CPE!M27</f>
        <v>2</v>
      </c>
      <c r="N29" s="98">
        <f>SUM('CE'!N27,CPE!N27,'EE'!N27,ISE!N27,ME!N27,OSE!N7)</f>
        <v>0</v>
      </c>
      <c r="O29" s="100">
        <f>SUM('CE'!O27,CPE!O27,'EE'!O27,ISE!O27,ME!O27,OSE!O7)</f>
        <v>0</v>
      </c>
      <c r="P29" s="99">
        <f>OSE!P7+ME!P27+ISE!P27+'EE'!P27+CPE!P27</f>
        <v>18</v>
      </c>
      <c r="Q29" s="99">
        <f>OSE!Q7+ME!Q27+ISE!Q27+'EE'!Q27+CPE!Q27</f>
        <v>2</v>
      </c>
      <c r="R29" s="97">
        <f>Q29+P29</f>
        <v>20</v>
      </c>
    </row>
    <row r="30" spans="1:18" s="17" customFormat="1" ht="10.5" customHeight="1">
      <c r="A30" s="60" t="s">
        <v>43</v>
      </c>
      <c r="B30" s="98">
        <f>OSE!B8+ME!B28+ISE!B28+'EE'!B28+CPE!B28+'CE'!B28</f>
        <v>6</v>
      </c>
      <c r="C30" s="99">
        <f>OSE!C8+ME!C28+ISE!C28+'EE'!C28+CPE!C28+'CE'!C28</f>
        <v>1</v>
      </c>
      <c r="D30" s="98">
        <f>OSE!D8+ME!D28+ISE!D28+'EE'!D28+CPE!D28+'CE'!D28</f>
        <v>0</v>
      </c>
      <c r="E30" s="99">
        <f>OSE!E8+ME!E28+ISE!E28+'EE'!E28+CPE!E28+'CE'!E28</f>
        <v>0</v>
      </c>
      <c r="F30" s="98">
        <f>OSE!F8+ME!F28+ISE!F28+'EE'!F28+CPE!F28+'CE'!F28</f>
        <v>0</v>
      </c>
      <c r="G30" s="99">
        <f>OSE!G8+ME!G28+ISE!G28+'EE'!G28+CPE!G28+'CE'!G28</f>
        <v>0</v>
      </c>
      <c r="H30" s="98">
        <f>OSE!H8+ME!H28+ISE!H28+'EE'!H28+CPE!H28+'CE'!H28</f>
        <v>0</v>
      </c>
      <c r="I30" s="99">
        <f>OSE!I8+ME!I28+ISE!I28+'EE'!I28+CPE!I28+'CE'!I28</f>
        <v>0</v>
      </c>
      <c r="J30" s="98">
        <f>OSE!J8+ME!J28+ISE!J28+'EE'!J28+CPE!J28+'CE'!J28</f>
        <v>0</v>
      </c>
      <c r="K30" s="99">
        <f>OSE!K8+ME!K28+ISE!K28+'EE'!K28+CPE!K28+'CE'!K28</f>
        <v>0</v>
      </c>
      <c r="L30" s="98">
        <f>OSE!L8+ME!L28+ISE!L28+'EE'!L28+CPE!L28+'CE'!L28</f>
        <v>7</v>
      </c>
      <c r="M30" s="99">
        <f>OSE!M8+ME!M28+ISE!M28+'EE'!M28+CPE!M28+'CE'!M28</f>
        <v>0</v>
      </c>
      <c r="N30" s="98">
        <f>OSE!N8+ME!N28+ISE!N28+'EE'!N28+CPE!N28+'CE'!N28</f>
        <v>0</v>
      </c>
      <c r="O30" s="100">
        <f>OSE!O8+ME!O28+ISE!O28+'EE'!O28+CPE!O28+'CE'!O28</f>
        <v>0</v>
      </c>
      <c r="P30" s="99">
        <f>OSE!P8+ME!P28+ISE!P28+'EE'!P28+CPE!P28+'CE'!P28</f>
        <v>13</v>
      </c>
      <c r="Q30" s="99">
        <f>OSE!Q8+ME!Q28+ISE!Q28+'EE'!Q28+CPE!Q28+'CE'!Q28</f>
        <v>1</v>
      </c>
      <c r="R30" s="134">
        <f>OSE!R8+ME!R28+ISE!R28+'EE'!R28+CPE!R28+'CE'!R28</f>
        <v>14</v>
      </c>
    </row>
    <row r="31" spans="1:18" s="17" customFormat="1" ht="10.5" customHeight="1">
      <c r="A31" s="6" t="s">
        <v>47</v>
      </c>
      <c r="B31" s="98">
        <f>OSE!B9+ME!B29+ISE!B29+'EE'!B29+CPE!B29+'CE'!B29</f>
        <v>10</v>
      </c>
      <c r="C31" s="99">
        <f>OSE!C9+ME!C29+ISE!C29+'EE'!C29+CPE!C29+'CE'!C29</f>
        <v>3</v>
      </c>
      <c r="D31" s="98">
        <f>OSE!D9+ME!D29+ISE!D29+'EE'!D29+CPE!D29+'CE'!D29</f>
        <v>0</v>
      </c>
      <c r="E31" s="99">
        <f>OSE!E9+ME!E29+ISE!E29+'EE'!E29+CPE!E29+'CE'!E29</f>
        <v>1</v>
      </c>
      <c r="F31" s="98">
        <f>OSE!F9+ME!F29+ISE!F29+'EE'!F29+CPE!F29+'CE'!F29</f>
        <v>1</v>
      </c>
      <c r="G31" s="99">
        <f>OSE!G9+ME!G29+ISE!G29+'EE'!G29+CPE!G29+'CE'!G29</f>
        <v>0</v>
      </c>
      <c r="H31" s="98">
        <f>OSE!H9+ME!H29+ISE!H29+'EE'!H29+CPE!H29+'CE'!H29</f>
        <v>0</v>
      </c>
      <c r="I31" s="99">
        <f>OSE!I9+ME!I29+ISE!I29+'EE'!I29+CPE!I29+'CE'!I29</f>
        <v>0</v>
      </c>
      <c r="J31" s="98">
        <f>OSE!J9+ME!J29+ISE!J29+'EE'!J29+CPE!J29+'CE'!J29</f>
        <v>0</v>
      </c>
      <c r="K31" s="99">
        <f>OSE!K9+ME!K29+ISE!K29+'EE'!K29+CPE!K29+'CE'!K29</f>
        <v>0</v>
      </c>
      <c r="L31" s="98">
        <f>OSE!L9+ME!L29+ISE!L29+'EE'!L29+CPE!L29+'CE'!L29</f>
        <v>6</v>
      </c>
      <c r="M31" s="99">
        <f>OSE!M9+ME!M29+ISE!M29+'EE'!M29+CPE!M29+'CE'!M29</f>
        <v>0</v>
      </c>
      <c r="N31" s="98">
        <f>SUM('CE'!N29,CPE!N29,'EE'!N29,ISE!N29,ME!N29,OSE!N9)</f>
        <v>0</v>
      </c>
      <c r="O31" s="100">
        <f>SUM('CE'!O29,CPE!O29,'EE'!O29,ISE!O29,ME!O29,OSE!O9)</f>
        <v>1</v>
      </c>
      <c r="P31" s="99">
        <f>OSE!P9+ME!P29+ISE!P29+'EE'!P29+CPE!P29+'CE'!P29</f>
        <v>17</v>
      </c>
      <c r="Q31" s="99">
        <f>OSE!Q9+ME!Q29+ISE!Q29+'EE'!Q29+CPE!Q29+'CE'!Q29</f>
        <v>5</v>
      </c>
      <c r="R31" s="97">
        <f>Q31+P31</f>
        <v>22</v>
      </c>
    </row>
    <row r="32" spans="1:18" s="17" customFormat="1" ht="10.5" customHeight="1">
      <c r="A32" s="16" t="s">
        <v>52</v>
      </c>
      <c r="B32" s="98">
        <f>OSE!B10+ME!B30+ISE!B30+'EE'!B30+CPE!B30+'CE'!B30</f>
        <v>14</v>
      </c>
      <c r="C32" s="99">
        <f>OSE!C10+ME!C30+ISE!C30+'EE'!C30+CPE!C30+'CE'!C30</f>
        <v>3</v>
      </c>
      <c r="D32" s="98">
        <f>OSE!D10+ME!D30+ISE!D30+'EE'!D30+CPE!D30+'CE'!D30</f>
        <v>2</v>
      </c>
      <c r="E32" s="99">
        <f>OSE!E10+ME!E30+ISE!E30+'EE'!E30+CPE!E30+'CE'!E30</f>
        <v>0</v>
      </c>
      <c r="F32" s="98">
        <f>OSE!F10+ME!F30+ISE!F30+'EE'!F30+CPE!F30+'CE'!F30</f>
        <v>0</v>
      </c>
      <c r="G32" s="99">
        <f>OSE!G10+ME!G30+ISE!G30+'EE'!G30+CPE!G30+'CE'!G30</f>
        <v>0</v>
      </c>
      <c r="H32" s="98">
        <f>OSE!H10+ME!H30+ISE!H30+'EE'!H30+CPE!H30+'CE'!H30</f>
        <v>2</v>
      </c>
      <c r="I32" s="99">
        <f>OSE!I10+ME!I30+ISE!I30+'EE'!I30+CPE!I30+'CE'!I30</f>
        <v>0</v>
      </c>
      <c r="J32" s="98">
        <f>OSE!J10+ME!J30+ISE!J30+'EE'!J30+CPE!J30+'CE'!J30</f>
        <v>0</v>
      </c>
      <c r="K32" s="99">
        <f>OSE!K10+ME!K30+ISE!K30+'EE'!K30+CPE!K30+'CE'!K30</f>
        <v>0</v>
      </c>
      <c r="L32" s="98">
        <f>OSE!L10+ME!L30+ISE!L30+'EE'!L30+CPE!L30+'CE'!L30</f>
        <v>4</v>
      </c>
      <c r="M32" s="99">
        <f>OSE!M10+ME!M30+ISE!M30+'EE'!M30+CPE!M30+'CE'!M30</f>
        <v>2</v>
      </c>
      <c r="N32" s="98">
        <f>OSE!N10+ME!N30+ISE!N30+'EE'!N30+CPE!N30+'CE'!N30</f>
        <v>1</v>
      </c>
      <c r="O32" s="100">
        <f>OSE!O10+ME!O30+ISE!O30+'EE'!O30+CPE!O30+'CE'!O30</f>
        <v>0</v>
      </c>
      <c r="P32" s="99">
        <f>OSE!P10+ME!P30+ISE!P30+'EE'!P30+CPE!P30+'CE'!P30</f>
        <v>23</v>
      </c>
      <c r="Q32" s="99">
        <f>OSE!Q10+ME!Q30+ISE!Q30+'EE'!Q30+CPE!Q30+'CE'!Q30</f>
        <v>5</v>
      </c>
      <c r="R32" s="97">
        <f>Q32+P32</f>
        <v>28</v>
      </c>
    </row>
    <row r="33" spans="2:18" ht="9.75" customHeight="1">
      <c r="B33" s="10"/>
      <c r="C33" s="11"/>
      <c r="D33" s="10"/>
      <c r="E33" s="11"/>
      <c r="F33" s="10"/>
      <c r="G33" s="11"/>
      <c r="H33" s="10"/>
      <c r="I33" s="11"/>
      <c r="J33" s="10"/>
      <c r="K33" s="11"/>
      <c r="L33" s="10"/>
      <c r="M33" s="20"/>
      <c r="N33" s="10"/>
      <c r="O33" s="11"/>
      <c r="P33" s="20"/>
      <c r="Q33" s="11"/>
      <c r="R33" s="12"/>
    </row>
    <row r="34" ht="9.75" customHeight="1">
      <c r="A34"/>
    </row>
    <row r="35" ht="10.5" customHeight="1">
      <c r="A35" s="6" t="s">
        <v>10</v>
      </c>
    </row>
    <row r="36" spans="1:18" s="32" customFormat="1" ht="10.5" customHeight="1">
      <c r="A36" s="33" t="s">
        <v>11</v>
      </c>
      <c r="B36" s="48" t="s">
        <v>0</v>
      </c>
      <c r="C36" s="49"/>
      <c r="D36" s="48" t="s">
        <v>1</v>
      </c>
      <c r="E36" s="49"/>
      <c r="F36" s="48" t="s">
        <v>2</v>
      </c>
      <c r="G36" s="49"/>
      <c r="H36" s="48" t="s">
        <v>3</v>
      </c>
      <c r="I36" s="49"/>
      <c r="J36" s="48" t="s">
        <v>4</v>
      </c>
      <c r="K36" s="49"/>
      <c r="L36" s="131" t="s">
        <v>5</v>
      </c>
      <c r="M36" s="132"/>
      <c r="N36" s="48" t="s">
        <v>48</v>
      </c>
      <c r="O36" s="49"/>
      <c r="P36" s="87" t="s">
        <v>6</v>
      </c>
      <c r="Q36" s="49"/>
      <c r="R36" s="38" t="s">
        <v>7</v>
      </c>
    </row>
    <row r="37" spans="1:18" s="32" customFormat="1" ht="10.5" customHeight="1">
      <c r="A37" s="33" t="s">
        <v>12</v>
      </c>
      <c r="B37" s="43" t="s">
        <v>8</v>
      </c>
      <c r="C37" s="44" t="s">
        <v>9</v>
      </c>
      <c r="D37" s="43" t="s">
        <v>8</v>
      </c>
      <c r="E37" s="44" t="s">
        <v>9</v>
      </c>
      <c r="F37" s="43" t="s">
        <v>8</v>
      </c>
      <c r="G37" s="44" t="s">
        <v>9</v>
      </c>
      <c r="H37" s="43" t="s">
        <v>8</v>
      </c>
      <c r="I37" s="44" t="s">
        <v>9</v>
      </c>
      <c r="J37" s="43" t="s">
        <v>8</v>
      </c>
      <c r="K37" s="44" t="s">
        <v>9</v>
      </c>
      <c r="L37" s="43" t="s">
        <v>8</v>
      </c>
      <c r="M37" s="90" t="s">
        <v>9</v>
      </c>
      <c r="N37" s="43" t="s">
        <v>8</v>
      </c>
      <c r="O37" s="44" t="s">
        <v>9</v>
      </c>
      <c r="P37" s="90" t="s">
        <v>8</v>
      </c>
      <c r="Q37" s="44" t="s">
        <v>9</v>
      </c>
      <c r="R37" s="45" t="s">
        <v>6</v>
      </c>
    </row>
    <row r="38" spans="1:18" ht="9.75" customHeight="1">
      <c r="A38" s="6"/>
      <c r="B38" s="21"/>
      <c r="C38" s="22"/>
      <c r="D38" s="21"/>
      <c r="E38" s="22"/>
      <c r="F38" s="21"/>
      <c r="G38" s="22"/>
      <c r="H38" s="21"/>
      <c r="I38" s="22"/>
      <c r="J38" s="13"/>
      <c r="K38" s="14"/>
      <c r="L38" s="21"/>
      <c r="M38" s="92"/>
      <c r="N38" s="21"/>
      <c r="O38" s="22"/>
      <c r="P38" s="92"/>
      <c r="Q38" s="22"/>
      <c r="R38" s="5"/>
    </row>
    <row r="39" spans="1:18" s="17" customFormat="1" ht="10.5" customHeight="1">
      <c r="A39" s="16" t="s">
        <v>30</v>
      </c>
      <c r="B39" s="98">
        <f>'UND&amp;PEN'!B7+OPE!B17+ME!B37+ISE!B37+'EE'!B37+CPE!B38+CHE!B27+'CE'!B37</f>
        <v>727</v>
      </c>
      <c r="C39" s="99">
        <f>'UND&amp;PEN'!C7+OPE!C17+ME!C37+ISE!C37+'EE'!C37+CPE!C38+CHE!C27+'CE'!C37</f>
        <v>205</v>
      </c>
      <c r="D39" s="98">
        <f>'UND&amp;PEN'!D7+OPE!D17+ME!D37+ISE!D37+'EE'!D37+CPE!D38+CHE!D27+'CE'!D37</f>
        <v>97</v>
      </c>
      <c r="E39" s="99">
        <f>'UND&amp;PEN'!E7+OPE!E17+ME!E37+ISE!E37+'EE'!E37+CPE!E38+CHE!E27+'CE'!E37</f>
        <v>65</v>
      </c>
      <c r="F39" s="98">
        <f>'UND&amp;PEN'!F7+OPE!F17+ME!F37+ISE!F37+'EE'!F37+CPE!F38+CHE!F27+'CE'!F37</f>
        <v>11</v>
      </c>
      <c r="G39" s="99">
        <f>'UND&amp;PEN'!G7+OPE!G17+ME!G37+ISE!G37+'EE'!G37+CPE!G38+CHE!G27+'CE'!G37</f>
        <v>7</v>
      </c>
      <c r="H39" s="98">
        <f>'UND&amp;PEN'!H7+OPE!H17+ME!H37+ISE!H37+'EE'!H37+CPE!H38+CHE!H27+'CE'!H37</f>
        <v>30</v>
      </c>
      <c r="I39" s="99">
        <f>'UND&amp;PEN'!I7+OPE!I17+ME!I37+ISE!I37+'EE'!I37+CPE!I38+CHE!I27+'CE'!I37</f>
        <v>15</v>
      </c>
      <c r="J39" s="98">
        <f>'UND&amp;PEN'!J7+OPE!J17+ME!J37+ISE!J37+'EE'!J37+CPE!J38+CHE!J27+'CE'!J37</f>
        <v>15</v>
      </c>
      <c r="K39" s="99">
        <f>'UND&amp;PEN'!K7+OPE!K17+ME!K37+ISE!K37+'EE'!K37+CPE!K38+CHE!K27+'CE'!K37</f>
        <v>9</v>
      </c>
      <c r="L39" s="98">
        <f>'UND&amp;PEN'!L7+OPE!L17+ME!L37+ISE!L37+'EE'!L37+CPE!L38+CHE!L27+'CE'!L37</f>
        <v>61</v>
      </c>
      <c r="M39" s="99">
        <f>'UND&amp;PEN'!M7+OPE!M17+ME!M37+ISE!M37+'EE'!M37+CPE!M38+CHE!M27+'CE'!M37</f>
        <v>5</v>
      </c>
      <c r="N39" s="98">
        <f>SUM('CE'!N37,CPE!N38,'EE'!N37,ISE!N37,ME!N37,)</f>
        <v>0</v>
      </c>
      <c r="O39" s="99">
        <f>SUM('CE'!O37,CPE!O38,'EE'!O37,ISE!O37,ME!O37,)</f>
        <v>0</v>
      </c>
      <c r="P39" s="98">
        <f aca="true" t="shared" si="0" ref="P39:Q41">L39+J39+H39+F39+D39+B39</f>
        <v>941</v>
      </c>
      <c r="Q39" s="99">
        <f t="shared" si="0"/>
        <v>306</v>
      </c>
      <c r="R39" s="97">
        <f>Q39+P39</f>
        <v>1247</v>
      </c>
    </row>
    <row r="40" spans="1:18" s="17" customFormat="1" ht="10.5" customHeight="1">
      <c r="A40" s="16" t="s">
        <v>32</v>
      </c>
      <c r="B40" s="98">
        <f>'UND&amp;PEN'!B8+OPE!B18+ME!B38+ISE!B38+'EE'!B38+CPE!B39+CHE!B28+'CE'!B38</f>
        <v>737</v>
      </c>
      <c r="C40" s="99">
        <f>'UND&amp;PEN'!C8+OPE!C18+ME!C38+ISE!C38+'EE'!C38+CPE!C39+CHE!C28+'CE'!C38</f>
        <v>219</v>
      </c>
      <c r="D40" s="98">
        <f>'UND&amp;PEN'!D8+OPE!D18+ME!D38+ISE!D38+'EE'!D38+CPE!D39+CHE!D28+'CE'!D38</f>
        <v>83</v>
      </c>
      <c r="E40" s="99">
        <f>'UND&amp;PEN'!E8+OPE!E18+ME!E38+ISE!E38+'EE'!E38+CPE!E39+CHE!E28+'CE'!E38</f>
        <v>53</v>
      </c>
      <c r="F40" s="98">
        <f>'UND&amp;PEN'!F8+OPE!F18+ME!F38+ISE!F38+'EE'!F38+CPE!F39+CHE!F28+'CE'!F38</f>
        <v>11</v>
      </c>
      <c r="G40" s="99">
        <f>'UND&amp;PEN'!G8+OPE!G18+ME!G38+ISE!G38+'EE'!G38+CPE!G39+CHE!G28+'CE'!G38</f>
        <v>11</v>
      </c>
      <c r="H40" s="98">
        <f>'UND&amp;PEN'!H8+OPE!H18+ME!H38+ISE!H38+'EE'!H38+CPE!H39+CHE!H28+'CE'!H38</f>
        <v>32</v>
      </c>
      <c r="I40" s="99">
        <f>'UND&amp;PEN'!I8+OPE!I18+ME!I38+ISE!I38+'EE'!I38+CPE!I39+CHE!I28+'CE'!I38</f>
        <v>16</v>
      </c>
      <c r="J40" s="98">
        <f>'UND&amp;PEN'!J8+OPE!J18+ME!J38+ISE!J38+'EE'!J38+CPE!J39+CHE!J28+'CE'!J38</f>
        <v>24</v>
      </c>
      <c r="K40" s="99">
        <f>'UND&amp;PEN'!K8+OPE!K18+ME!K38+ISE!K38+'EE'!K38+CPE!K39+CHE!K28+'CE'!K38</f>
        <v>7</v>
      </c>
      <c r="L40" s="98">
        <f>'UND&amp;PEN'!L8+OPE!L18+ME!L38+ISE!L38+'EE'!L38+CPE!L39+CHE!L28+'CE'!L38</f>
        <v>46</v>
      </c>
      <c r="M40" s="99">
        <f>'UND&amp;PEN'!M8+OPE!M18+ME!M38+ISE!M38+'EE'!M38+CPE!M39+CHE!M28+'CE'!M38</f>
        <v>10</v>
      </c>
      <c r="N40" s="98">
        <f>SUM('CE'!N38,CPE!N39,'EE'!N38,ISE!N38,ME!N38,)</f>
        <v>0</v>
      </c>
      <c r="O40" s="99">
        <f>SUM('CE'!O38,CPE!O39,'EE'!O38,ISE!O38,ME!O38,)</f>
        <v>0</v>
      </c>
      <c r="P40" s="98">
        <f t="shared" si="0"/>
        <v>933</v>
      </c>
      <c r="Q40" s="99">
        <f t="shared" si="0"/>
        <v>316</v>
      </c>
      <c r="R40" s="97">
        <f>Q40+P40</f>
        <v>1249</v>
      </c>
    </row>
    <row r="41" spans="1:18" s="17" customFormat="1" ht="10.5" customHeight="1">
      <c r="A41" s="16" t="s">
        <v>43</v>
      </c>
      <c r="B41" s="98">
        <f>'UND&amp;PEN'!B9+OPE!B19+ME!B39+ISE!B39+'EE'!B39+CPE!B40+CHE!B29+'CE'!B39</f>
        <v>750</v>
      </c>
      <c r="C41" s="99">
        <f>'UND&amp;PEN'!C9+OPE!C19+ME!C39+ISE!C39+'EE'!C39+CPE!C40+CHE!C29+'CE'!C39</f>
        <v>207</v>
      </c>
      <c r="D41" s="98">
        <f>'UND&amp;PEN'!D9+OPE!D19+ME!D39+ISE!D39+'EE'!D39+CPE!D40+CHE!D29+'CE'!D39</f>
        <v>85</v>
      </c>
      <c r="E41" s="99">
        <f>'UND&amp;PEN'!E9+OPE!E19+ME!E39+ISE!E39+'EE'!E39+CPE!E40+CHE!E29+'CE'!E39</f>
        <v>49</v>
      </c>
      <c r="F41" s="98">
        <f>'UND&amp;PEN'!F9+OPE!F19+ME!F39+ISE!F39+'EE'!F39+CPE!F40+CHE!F29+'CE'!F39</f>
        <v>19</v>
      </c>
      <c r="G41" s="99">
        <f>'UND&amp;PEN'!G9+OPE!G19+ME!G39+ISE!G39+'EE'!G39+CPE!G40+CHE!G29+'CE'!G39</f>
        <v>8</v>
      </c>
      <c r="H41" s="98">
        <f>'UND&amp;PEN'!H9+OPE!H19+ME!H39+ISE!H39+'EE'!H39+CPE!H40+CHE!H29+'CE'!H39</f>
        <v>27</v>
      </c>
      <c r="I41" s="99">
        <f>'UND&amp;PEN'!I9+OPE!I19+ME!I39+ISE!I39+'EE'!I39+CPE!I40+CHE!I29+'CE'!I39</f>
        <v>17</v>
      </c>
      <c r="J41" s="98">
        <f>'UND&amp;PEN'!J9+OPE!J19+ME!J39+ISE!J39+'EE'!J39+CPE!J40+CHE!J29+'CE'!J39</f>
        <v>21</v>
      </c>
      <c r="K41" s="99">
        <f>'UND&amp;PEN'!K9+OPE!K19+ME!K39+ISE!K39+'EE'!K39+CPE!K40+CHE!K29+'CE'!K39</f>
        <v>5</v>
      </c>
      <c r="L41" s="98">
        <f>'UND&amp;PEN'!L9+OPE!L19+ME!L39+ISE!L39+'EE'!L39+CPE!L40+CHE!L29+'CE'!L39</f>
        <v>49</v>
      </c>
      <c r="M41" s="99">
        <f>'UND&amp;PEN'!M9+OPE!M19+ME!M39+ISE!M39+'EE'!M39+CPE!M40+CHE!M29+'CE'!M39</f>
        <v>7</v>
      </c>
      <c r="N41" s="98">
        <f>SUM('CE'!N39,CPE!N40,'EE'!N39,ISE!N39,ME!N39,)</f>
        <v>0</v>
      </c>
      <c r="O41" s="99">
        <f>SUM('CE'!O39,CPE!O40,'EE'!O39,ISE!O39,ME!O39,)</f>
        <v>0</v>
      </c>
      <c r="P41" s="98">
        <f t="shared" si="0"/>
        <v>951</v>
      </c>
      <c r="Q41" s="99">
        <f t="shared" si="0"/>
        <v>293</v>
      </c>
      <c r="R41" s="97">
        <f>Q41+P41</f>
        <v>1244</v>
      </c>
    </row>
    <row r="42" spans="1:18" s="17" customFormat="1" ht="10.5" customHeight="1">
      <c r="A42" s="16" t="s">
        <v>47</v>
      </c>
      <c r="B42" s="98">
        <f>'UND&amp;PEN'!B10+OPE!B20+ME!B40+ISE!B40+'EE'!B40+CPE!B41+CHE!B30+'CE'!B40</f>
        <v>839</v>
      </c>
      <c r="C42" s="99">
        <f>'UND&amp;PEN'!C10+OPE!C20+ME!C40+ISE!C40+'EE'!C40+CPE!C41+CHE!C30+'CE'!C40</f>
        <v>188</v>
      </c>
      <c r="D42" s="98">
        <f>'UND&amp;PEN'!D10+OPE!D20+ME!D40+ISE!D40+'EE'!D40+CPE!D41+CHE!D30+'CE'!D40</f>
        <v>96</v>
      </c>
      <c r="E42" s="99">
        <f>'UND&amp;PEN'!E10+OPE!E20+ME!E40+ISE!E40+'EE'!E40+CPE!E41+CHE!E30+'CE'!E40</f>
        <v>42</v>
      </c>
      <c r="F42" s="98">
        <f>'UND&amp;PEN'!F10+OPE!F20+ME!F40+ISE!F40+'EE'!F40+CPE!F41+CHE!F30+'CE'!F40</f>
        <v>23</v>
      </c>
      <c r="G42" s="99">
        <f>'UND&amp;PEN'!G10+OPE!G20+ME!G40+ISE!G40+'EE'!G40+CPE!G41+CHE!G30+'CE'!G40</f>
        <v>12</v>
      </c>
      <c r="H42" s="98">
        <f>'UND&amp;PEN'!H10+OPE!H20+ME!H40+ISE!H40+'EE'!H40+CPE!H41+CHE!H30+'CE'!H40</f>
        <v>39</v>
      </c>
      <c r="I42" s="99">
        <f>'UND&amp;PEN'!I10+OPE!I20+ME!I40+ISE!I40+'EE'!I40+CPE!I41+CHE!I30+'CE'!I40</f>
        <v>13</v>
      </c>
      <c r="J42" s="98">
        <f>'UND&amp;PEN'!J10+OPE!J20+ME!J40+ISE!J40+'EE'!J40+CPE!J41+CHE!J30+'CE'!J40</f>
        <v>22</v>
      </c>
      <c r="K42" s="99">
        <f>'UND&amp;PEN'!K10+OPE!K20+ME!K40+ISE!K40+'EE'!K40+CPE!K41+CHE!K30+'CE'!K40</f>
        <v>5</v>
      </c>
      <c r="L42" s="98">
        <f>'UND&amp;PEN'!L10+OPE!L20+ME!L40+ISE!L40+'EE'!L40+CPE!L41+CHE!L30+'CE'!L40</f>
        <v>42</v>
      </c>
      <c r="M42" s="99">
        <f>'UND&amp;PEN'!M10+OPE!M20+ME!M40+ISE!M40+'EE'!M40+CPE!M41+CHE!M30+'CE'!M40</f>
        <v>6</v>
      </c>
      <c r="N42" s="98">
        <f>SUM('CE'!N40,CPE!N41,'EE'!N40,ISE!N40,ME!N40,)</f>
        <v>4</v>
      </c>
      <c r="O42" s="99">
        <f>SUM('CE'!O40,CPE!O41,'EE'!O40,ISE!O40,ME!O40,)</f>
        <v>1</v>
      </c>
      <c r="P42" s="98">
        <f>L42+J42+H42+F42+D42+B42+N42</f>
        <v>1065</v>
      </c>
      <c r="Q42" s="99">
        <f>M42+K42+I42+G42+E42+C42+O42</f>
        <v>267</v>
      </c>
      <c r="R42" s="97">
        <f>Q42+P42</f>
        <v>1332</v>
      </c>
    </row>
    <row r="43" spans="1:18" s="17" customFormat="1" ht="10.5" customHeight="1">
      <c r="A43" s="16" t="s">
        <v>52</v>
      </c>
      <c r="B43" s="98">
        <f>'UND&amp;PEN'!B11+OPE!B21+ME!B41+ISE!B41+'EE'!B41+CPE!B42+CHE!B31+'CE'!B41</f>
        <v>878</v>
      </c>
      <c r="C43" s="99">
        <f>'UND&amp;PEN'!C11+OPE!C21+ME!C41+ISE!C41+'EE'!C41+CPE!C42+CHE!C31+'CE'!C41</f>
        <v>175</v>
      </c>
      <c r="D43" s="98">
        <f>'UND&amp;PEN'!D11+OPE!D21+ME!D41+ISE!D41+'EE'!D41+CPE!D42+CHE!D31+'CE'!D41</f>
        <v>90</v>
      </c>
      <c r="E43" s="99">
        <f>'UND&amp;PEN'!E11+OPE!E21+ME!E41+ISE!E41+'EE'!E41+CPE!E42+CHE!E31+'CE'!E41</f>
        <v>47</v>
      </c>
      <c r="F43" s="98">
        <f>'UND&amp;PEN'!F11+OPE!F21+ME!F41+ISE!F41+'EE'!F41+CPE!F42+CHE!F31+'CE'!F41</f>
        <v>19</v>
      </c>
      <c r="G43" s="99">
        <f>'UND&amp;PEN'!G11+OPE!G21+ME!G41+ISE!G41+'EE'!G41+CPE!G42+CHE!G31+'CE'!G41</f>
        <v>7</v>
      </c>
      <c r="H43" s="105">
        <f>'UND&amp;PEN'!H11+OPE!H21+ME!H41+ISE!H41+'EE'!H41+CPE!H42+CHE!H31+'CE'!H41</f>
        <v>39</v>
      </c>
      <c r="I43" s="106">
        <f>'UND&amp;PEN'!I11+OPE!I21+ME!I41+ISE!I41+'EE'!I41+CPE!I42+CHE!I31+'CE'!I41</f>
        <v>11</v>
      </c>
      <c r="J43" s="105">
        <f>'UND&amp;PEN'!J11+OPE!J21+ME!J41+ISE!J41+'EE'!J41+CPE!J42+CHE!J31+'CE'!J41</f>
        <v>17</v>
      </c>
      <c r="K43" s="106">
        <f>'UND&amp;PEN'!K11+OPE!K21+ME!K41+ISE!K41+'EE'!K41+CPE!K42+CHE!K31+'CE'!K41</f>
        <v>5</v>
      </c>
      <c r="L43" s="98">
        <f>'UND&amp;PEN'!L11+OPE!L21+ME!L41+ISE!L41+'EE'!L41+CPE!L42+CHE!L31+'CE'!L41</f>
        <v>42</v>
      </c>
      <c r="M43" s="99">
        <f>'UND&amp;PEN'!M11+OPE!M21+ME!M41+ISE!M41+'EE'!M41+CPE!M42+CHE!M31+'CE'!M41</f>
        <v>8</v>
      </c>
      <c r="N43" s="98">
        <f>SUM('CE'!N41,CPE!N42,'EE'!N41,ISE!N41,ME!N41,)</f>
        <v>1</v>
      </c>
      <c r="O43" s="99">
        <f>SUM('CE'!O41,CPE!O42,'EE'!O41,ISE!O41,ME!O41,)</f>
        <v>0</v>
      </c>
      <c r="P43" s="98">
        <f>N43+L43+J43+H43+F43+D43+B43</f>
        <v>1086</v>
      </c>
      <c r="Q43" s="99">
        <f>O43+M43+K43+I43+G43+E43+C43</f>
        <v>253</v>
      </c>
      <c r="R43" s="97">
        <f>Q43+P43</f>
        <v>1339</v>
      </c>
    </row>
    <row r="44" spans="2:18" ht="9.75" customHeight="1">
      <c r="B44" s="10"/>
      <c r="C44" s="11"/>
      <c r="D44" s="10"/>
      <c r="E44" s="11"/>
      <c r="F44" s="10"/>
      <c r="G44" s="11"/>
      <c r="H44" s="10"/>
      <c r="I44" s="11"/>
      <c r="J44" s="10"/>
      <c r="K44" s="11"/>
      <c r="L44" s="10"/>
      <c r="M44" s="20"/>
      <c r="N44" s="10"/>
      <c r="O44" s="11"/>
      <c r="P44" s="20"/>
      <c r="Q44" s="11"/>
      <c r="R44" s="12"/>
    </row>
    <row r="45" ht="9.75" customHeight="1"/>
    <row r="46" ht="10.5" customHeight="1">
      <c r="A46" s="6" t="s">
        <v>13</v>
      </c>
    </row>
    <row r="47" spans="1:18" s="32" customFormat="1" ht="10.5" customHeight="1">
      <c r="A47" s="33" t="s">
        <v>11</v>
      </c>
      <c r="B47" s="48" t="s">
        <v>0</v>
      </c>
      <c r="C47" s="49"/>
      <c r="D47" s="48" t="s">
        <v>1</v>
      </c>
      <c r="E47" s="49"/>
      <c r="F47" s="48" t="s">
        <v>2</v>
      </c>
      <c r="G47" s="49"/>
      <c r="H47" s="48" t="s">
        <v>3</v>
      </c>
      <c r="I47" s="49"/>
      <c r="J47" s="48" t="s">
        <v>4</v>
      </c>
      <c r="K47" s="49"/>
      <c r="L47" s="131" t="s">
        <v>5</v>
      </c>
      <c r="M47" s="132"/>
      <c r="N47" s="48" t="s">
        <v>48</v>
      </c>
      <c r="O47" s="49"/>
      <c r="P47" s="87" t="s">
        <v>6</v>
      </c>
      <c r="Q47" s="49"/>
      <c r="R47" s="38" t="s">
        <v>7</v>
      </c>
    </row>
    <row r="48" spans="1:18" s="32" customFormat="1" ht="10.5" customHeight="1">
      <c r="A48" s="33" t="s">
        <v>12</v>
      </c>
      <c r="B48" s="43" t="s">
        <v>8</v>
      </c>
      <c r="C48" s="44" t="s">
        <v>9</v>
      </c>
      <c r="D48" s="43" t="s">
        <v>8</v>
      </c>
      <c r="E48" s="44" t="s">
        <v>9</v>
      </c>
      <c r="F48" s="43" t="s">
        <v>8</v>
      </c>
      <c r="G48" s="44" t="s">
        <v>9</v>
      </c>
      <c r="H48" s="43" t="s">
        <v>8</v>
      </c>
      <c r="I48" s="44" t="s">
        <v>9</v>
      </c>
      <c r="J48" s="43" t="s">
        <v>8</v>
      </c>
      <c r="K48" s="44" t="s">
        <v>9</v>
      </c>
      <c r="L48" s="43" t="s">
        <v>8</v>
      </c>
      <c r="M48" s="90" t="s">
        <v>9</v>
      </c>
      <c r="N48" s="43" t="s">
        <v>8</v>
      </c>
      <c r="O48" s="44" t="s">
        <v>9</v>
      </c>
      <c r="P48" s="90" t="s">
        <v>8</v>
      </c>
      <c r="Q48" s="44" t="s">
        <v>9</v>
      </c>
      <c r="R48" s="45" t="s">
        <v>6</v>
      </c>
    </row>
    <row r="49" spans="1:18" ht="9.75" customHeight="1">
      <c r="A49" s="6"/>
      <c r="B49" s="21"/>
      <c r="C49" s="22"/>
      <c r="D49" s="21"/>
      <c r="E49" s="22"/>
      <c r="F49" s="21"/>
      <c r="G49" s="22"/>
      <c r="H49" s="21"/>
      <c r="I49" s="22"/>
      <c r="J49" s="21"/>
      <c r="K49" s="22"/>
      <c r="L49" s="21"/>
      <c r="M49" s="92"/>
      <c r="N49" s="13"/>
      <c r="O49" s="14"/>
      <c r="P49" s="91"/>
      <c r="Q49" s="14"/>
      <c r="R49" s="15"/>
    </row>
    <row r="50" spans="1:18" s="17" customFormat="1" ht="10.5" customHeight="1">
      <c r="A50" s="16" t="s">
        <v>30</v>
      </c>
      <c r="B50" s="98">
        <f>SWE!B17+OSE!B17+OR!B17+ME!B48+ISE!B48+'EE'!B48+CPE!B49+CHE!B38+'CE'!B48+'AE'!B19</f>
        <v>255</v>
      </c>
      <c r="C50" s="99">
        <f>SWE!C17+OSE!C17+OR!C17+ME!C48+ISE!C48+'EE'!C48+CPE!C49+CHE!C38+'CE'!C48+'AE'!C19</f>
        <v>53</v>
      </c>
      <c r="D50" s="98">
        <f>SWE!D17+OSE!D17+OR!D17+ME!D48+ISE!D48+'EE'!D48+CPE!D49+CHE!D38+'CE'!D48+'AE'!D19</f>
        <v>13</v>
      </c>
      <c r="E50" s="99">
        <f>SWE!E17+OSE!E17+OR!E17+ME!E48+ISE!E48+'EE'!E48+CPE!E49+CHE!E38+'CE'!E48+'AE'!E19</f>
        <v>17</v>
      </c>
      <c r="F50" s="98">
        <f>SWE!F17+OSE!F17+OR!F17+ME!F48+ISE!F48+'EE'!F48+CPE!F49+CHE!F38+'CE'!F48+'AE'!F19</f>
        <v>5</v>
      </c>
      <c r="G50" s="99">
        <f>SWE!G17+OSE!G17+OR!G17+ME!G48+ISE!G48+'EE'!G48+CPE!G49+CHE!G38+'CE'!G48+'AE'!G19</f>
        <v>0</v>
      </c>
      <c r="H50" s="98">
        <f>SWE!H17+OSE!H17+OR!H17+ME!H48+ISE!H48+'EE'!H48+CPE!H49+CHE!H38+'CE'!H48+'AE'!H19</f>
        <v>13</v>
      </c>
      <c r="I50" s="99">
        <f>SWE!I17+OSE!I17+OR!I17+ME!I48+ISE!I48+'EE'!I48+CPE!I49+CHE!I38+'CE'!I48+'AE'!I19</f>
        <v>4</v>
      </c>
      <c r="J50" s="98">
        <f>SWE!J17+OSE!J17+OR!J17+ME!J48+ISE!J48+'EE'!J48+CPE!J49+CHE!J38+'CE'!J48+'AE'!J19</f>
        <v>1</v>
      </c>
      <c r="K50" s="99">
        <f>SWE!K17+OSE!K17+OR!K17+ME!K48+ISE!K48+'EE'!K48+CPE!K49+CHE!K38+'CE'!K48+'AE'!K19</f>
        <v>1</v>
      </c>
      <c r="L50" s="98">
        <f>SWE!L17+OSE!L17+OR!L17+ME!L48+ISE!L48+'EE'!L48+CPE!L49+CHE!L38+'CE'!L48+'AE'!L19</f>
        <v>80</v>
      </c>
      <c r="M50" s="99">
        <f>SWE!M17+OSE!M17+OR!M17+ME!M48+ISE!M48+'EE'!M48+CPE!M49+CHE!M38+'CE'!M48+'AE'!M19</f>
        <v>16</v>
      </c>
      <c r="N50" s="98">
        <f>+OSE!N17+ME!N48+ISE!N48+'EE'!N48+CPE!N49+'CE'!N48</f>
        <v>0</v>
      </c>
      <c r="O50" s="100">
        <f>+OSE!O17+ME!O48+ISE!O48+'EE'!O48+CPE!O49+'CE'!O48</f>
        <v>0</v>
      </c>
      <c r="P50" s="98">
        <f>+SWE!N17+OSE!P17+OR!N17+ME!P48+ISE!P48+'EE'!P48+CPE!P49+CHE!N38+'CE'!P48+'AE'!N19</f>
        <v>367</v>
      </c>
      <c r="Q50" s="100">
        <f>+SWE!O17+OSE!Q17+OR!O17+ME!Q48+ISE!Q48+'EE'!Q48+CPE!Q49+CHE!O38+'CE'!Q48+'AE'!O19</f>
        <v>91</v>
      </c>
      <c r="R50" s="100">
        <f>+SWE!P17+OSE!R17+OR!P17+ME!R48+ISE!R48+'EE'!R48+CPE!R49+CHE!P38+'CE'!R48+'AE'!P19</f>
        <v>458</v>
      </c>
    </row>
    <row r="51" spans="1:19" s="17" customFormat="1" ht="10.5" customHeight="1">
      <c r="A51" s="16" t="s">
        <v>32</v>
      </c>
      <c r="B51" s="98">
        <f>SWE!B18+OSE!B18+OR!B18+ME!B49+ISE!B49+'EE'!B49+CPE!B50+CHE!B39+'CE'!B49+'AE'!B20+BTSE!B18</f>
        <v>232</v>
      </c>
      <c r="C51" s="99">
        <f>SWE!C18+OSE!C18+OR!C18+ME!C49+ISE!C49+'EE'!C49+CPE!C50+CHE!C39+'CE'!C49+'AE'!C20+BTSE!C18</f>
        <v>53</v>
      </c>
      <c r="D51" s="98">
        <f>SWE!D18+OSE!D18+OR!D18+ME!D49+ISE!D49+'EE'!D49+CPE!D50+CHE!D39+'CE'!D49+'AE'!D20</f>
        <v>12</v>
      </c>
      <c r="E51" s="99">
        <f>SWE!E18+OSE!E18+OR!E18+ME!E49+ISE!E49+'EE'!E49+CPE!E50+CHE!E39+'CE'!E49+'AE'!E20</f>
        <v>10</v>
      </c>
      <c r="F51" s="98">
        <f>SWE!F18+OSE!F18+OR!F18+ME!F49+ISE!F49+'EE'!F49+CPE!F50+CHE!F39+'CE'!F49+'AE'!F20</f>
        <v>4</v>
      </c>
      <c r="G51" s="99">
        <f>SWE!G18+OSE!G18+OR!G18+ME!G49+ISE!G49+'EE'!G49+CPE!G50+CHE!G39+'CE'!G49+'AE'!G20</f>
        <v>0</v>
      </c>
      <c r="H51" s="98">
        <f>SWE!H18+OSE!H18+OR!H18+ME!H49+ISE!H49+'EE'!H49+CPE!H50+CHE!H39+'CE'!H49+'AE'!H20</f>
        <v>13</v>
      </c>
      <c r="I51" s="99">
        <f>SWE!I18+OSE!I18+OR!I18+ME!I49+ISE!I49+'EE'!I49+CPE!I50+CHE!I39+'CE'!I49+'AE'!I20</f>
        <v>5</v>
      </c>
      <c r="J51" s="98">
        <f>SWE!J18+OSE!J18+OR!J18+ME!J49+ISE!J49+'EE'!J49+CPE!J50+CHE!J39+'CE'!J49+'AE'!J20</f>
        <v>1</v>
      </c>
      <c r="K51" s="99">
        <f>SWE!K18+OSE!K18+OR!K18+ME!K49+ISE!K49+'EE'!K49+CPE!K50+CHE!K39+'CE'!K49+'AE'!K20</f>
        <v>0</v>
      </c>
      <c r="L51" s="98">
        <f>SWE!L18+OSE!L18+OR!L18+ME!L49+ISE!L49+'EE'!L49+CPE!L50+CHE!L39+'CE'!L49+'AE'!L20+BTSE!L18</f>
        <v>93</v>
      </c>
      <c r="M51" s="99">
        <f>SWE!M18+OSE!M18+OR!M18+ME!M49+ISE!M49+'EE'!M49+CPE!M50+CHE!M39+'CE'!M49+'AE'!M20</f>
        <v>24</v>
      </c>
      <c r="N51" s="98">
        <f>+OSE!N18+ME!N49+ISE!N49+'EE'!N49+CPE!N50+'CE'!N49</f>
        <v>0</v>
      </c>
      <c r="O51" s="100">
        <f>+OSE!O18+ME!O49+ISE!O49+'EE'!O49+CPE!O50+'CE'!O49</f>
        <v>0</v>
      </c>
      <c r="P51" s="98">
        <f>+SWE!N18+OSE!P18+OR!N18+ME!P49+ISE!P49+'EE'!P49+CPE!P50+CHE!N39+'CE'!P49+'AE'!N20+BTSE!P18</f>
        <v>355</v>
      </c>
      <c r="Q51" s="100">
        <f>+SWE!O18+OSE!Q18+OR!O18+ME!Q49+ISE!Q49+'EE'!Q49+CPE!Q50+CHE!O39+'CE'!Q49+'AE'!O20</f>
        <v>92</v>
      </c>
      <c r="R51" s="100">
        <f>+SWE!P18+OSE!R18+OR!P18+ME!R49+ISE!R49+'EE'!R49+CPE!R50+CHE!P39+'CE'!R49+'AE'!P20+BTSE!R18</f>
        <v>447</v>
      </c>
      <c r="S51" s="99"/>
    </row>
    <row r="52" spans="1:19" s="17" customFormat="1" ht="10.5" customHeight="1">
      <c r="A52" s="62" t="s">
        <v>43</v>
      </c>
      <c r="B52" s="98">
        <f>SWE!B19+OSE!B19+OR!B19+ME!B50+ISE!B50+'EE'!B50+CPE!B51+CHE!B40+'CE'!B50+'AE'!B21+BTSE!B19</f>
        <v>280</v>
      </c>
      <c r="C52" s="99">
        <f>SWE!C19+OSE!C19+OR!C19+ME!C50+ISE!C50+'EE'!C50+CPE!C51+CHE!C40+'CE'!C50+'AE'!C21+BTSE!C19</f>
        <v>67</v>
      </c>
      <c r="D52" s="98">
        <f>SWE!D19+OSE!D19+OR!D19+ME!D50+ISE!D50+'EE'!D50+CPE!D51+CHE!D40+'CE'!D50+'AE'!D21+BTSE!D19</f>
        <v>11</v>
      </c>
      <c r="E52" s="99">
        <f>SWE!E19+OSE!E19+OR!E19+ME!E50+ISE!E50+'EE'!E50+CPE!E51+CHE!E40+'CE'!E50+'AE'!E21+BTSE!E19</f>
        <v>7</v>
      </c>
      <c r="F52" s="98">
        <f>SWE!F19+OSE!F19+OR!F19+ME!F50+ISE!F50+'EE'!F50+CPE!F51+CHE!F40+'CE'!F50+'AE'!F21+BTSE!F19</f>
        <v>4</v>
      </c>
      <c r="G52" s="99">
        <f>SWE!G19+OSE!G19+OR!G19+ME!G50+ISE!G50+'EE'!G50+CPE!G51+CHE!G40+'CE'!G50+'AE'!G21+BTSE!G19</f>
        <v>1</v>
      </c>
      <c r="H52" s="98">
        <f>SWE!H19+OSE!H19+OR!H19+ME!H50+ISE!H50+'EE'!H50+CPE!H51+CHE!H40+'CE'!H50+'AE'!H21+BTSE!H19</f>
        <v>9</v>
      </c>
      <c r="I52" s="99">
        <f>SWE!I19+OSE!I19+OR!I19+ME!I50+ISE!I50+'EE'!I50+CPE!I51+CHE!I40+'CE'!I50+'AE'!I21+BTSE!I19</f>
        <v>4</v>
      </c>
      <c r="J52" s="98">
        <f>SWE!J19+OSE!J19+OR!J19+ME!J50+ISE!J50+'EE'!J50+CPE!J51+CHE!J40+'CE'!J50+'AE'!J21+BTSE!J19</f>
        <v>2</v>
      </c>
      <c r="K52" s="99">
        <f>SWE!K19+OSE!K19+OR!K19+ME!K50+ISE!K50+'EE'!K50+CPE!K51+CHE!K40+'CE'!K50+'AE'!K21+BTSE!K19</f>
        <v>0</v>
      </c>
      <c r="L52" s="98">
        <f>SWE!L19+OSE!L19+OR!L19+ME!L50+ISE!L50+'EE'!L50+CPE!L51+CHE!L40+'CE'!L50+'AE'!L21+BTSE!L19</f>
        <v>128</v>
      </c>
      <c r="M52" s="99">
        <f>SWE!M19+OSE!M19+OR!M19+ME!M50+ISE!M50+'EE'!M50+CPE!M51+CHE!M40+'CE'!M50+'AE'!M21+BTSE!M19</f>
        <v>31</v>
      </c>
      <c r="N52" s="98">
        <f>+OSE!N19+ME!N50+ISE!N50+'EE'!N50+CPE!N51+'CE'!N50</f>
        <v>0</v>
      </c>
      <c r="O52" s="100">
        <f>+OSE!O19+ME!O50+ISE!O50+'EE'!O50+CPE!O51+'CE'!O50</f>
        <v>0</v>
      </c>
      <c r="P52" s="98">
        <f>+SWE!N19+OSE!P19+OR!N19+ME!P50+ISE!P50+'EE'!P50+CPE!P51+CHE!N40+'CE'!P50+'AE'!N21+BTSE!P19</f>
        <v>434</v>
      </c>
      <c r="Q52" s="100">
        <f>+SWE!O19+OSE!Q19+OR!O19+ME!Q50+ISE!Q50+'EE'!Q50+CPE!Q51+CHE!O40+'CE'!Q50+'AE'!O21+BTSE!Q19</f>
        <v>110</v>
      </c>
      <c r="R52" s="100">
        <f>+SWE!P19+OSE!R19+OR!P19+ME!R50+ISE!R50+'EE'!R50+CPE!R51+CHE!P40+'CE'!R50+'AE'!P21+BTSE!R19</f>
        <v>544</v>
      </c>
      <c r="S52" s="99"/>
    </row>
    <row r="53" spans="1:19" s="17" customFormat="1" ht="10.5" customHeight="1">
      <c r="A53" s="16" t="s">
        <v>47</v>
      </c>
      <c r="B53" s="98">
        <f>SWE!B20+OSE!B20+OR!B20+ME!B51+ISE!B51+'EE'!B51+CPE!B52+CHE!B41+'CE'!B51+'AE'!B22+BTSE!B20</f>
        <v>308</v>
      </c>
      <c r="C53" s="99">
        <f>SWE!C20+OSE!C20+OR!C20+ME!C51+ISE!C51+'EE'!C51+CPE!C52+CHE!C41+'CE'!C51+'AE'!C22+BTSE!C20</f>
        <v>80</v>
      </c>
      <c r="D53" s="98">
        <f>SWE!D20+OSE!D20+OR!D20+ME!D51+ISE!D51+'EE'!D51+CPE!D52+CHE!D41+'CE'!D51+'AE'!D22+BTSE!D20</f>
        <v>16</v>
      </c>
      <c r="E53" s="99">
        <f>SWE!E20+OSE!E20+OR!E20+ME!E51+ISE!E51+'EE'!E51+CPE!E52+CHE!E41+'CE'!E51+'AE'!E22+BTSE!E20</f>
        <v>9</v>
      </c>
      <c r="F53" s="98">
        <f>SWE!F20+OSE!F20+OR!F20+ME!F51+ISE!F51+'EE'!F51+CPE!F52+CHE!F41+'CE'!F51+'AE'!F22+BTSE!F20</f>
        <v>2</v>
      </c>
      <c r="G53" s="99">
        <f>SWE!G20+OSE!G20+OR!G20+ME!G51+ISE!G51+'EE'!G51+CPE!G52+CHE!G41+'CE'!G51+'AE'!G22+BTSE!G20</f>
        <v>1</v>
      </c>
      <c r="H53" s="98">
        <f>SWE!H20+OSE!H20+OR!H20+ME!H51+ISE!H51+'EE'!H51+CPE!H52+CHE!H41+'CE'!H51+'AE'!H22+BTSE!H20</f>
        <v>11</v>
      </c>
      <c r="I53" s="99">
        <f>SWE!I20+OSE!I20+OR!I20+ME!I51+ISE!I51+'EE'!I51+CPE!I52+CHE!I41+'CE'!I51+'AE'!I22+BTSE!I20</f>
        <v>4</v>
      </c>
      <c r="J53" s="98">
        <f>SWE!J20+OSE!J20+OR!J20+ME!J51+ISE!J51+'EE'!J51+CPE!J52+CHE!J41+'CE'!J51+'AE'!J22+BTSE!J20</f>
        <v>2</v>
      </c>
      <c r="K53" s="99">
        <f>SWE!K20+OSE!K20+OR!K20+ME!K51+ISE!K51+'EE'!K51+CPE!K52+CHE!K41+'CE'!K51+'AE'!K22+BTSE!K20</f>
        <v>0</v>
      </c>
      <c r="L53" s="98">
        <f>SWE!L20+OSE!L20+OR!L20+ME!L51+ISE!L51+'EE'!L51+CPE!L52+CHE!L41+'CE'!L51+'AE'!L22+BTSE!L20</f>
        <v>126</v>
      </c>
      <c r="M53" s="99">
        <f>SWE!M20+OSE!M20+OR!M20+ME!M51+ISE!M51+'EE'!M51+CPE!M52+CHE!M41+'CE'!M51+'AE'!M22+BTSE!M20</f>
        <v>33</v>
      </c>
      <c r="N53" s="98">
        <f>+OSE!N20+ME!N51+ISE!N51+'EE'!N51+CPE!N52+'CE'!N51+BTSE!N20</f>
        <v>5</v>
      </c>
      <c r="O53" s="100">
        <f>+OSE!O20+ME!O51+ISE!O51+'EE'!O51+CPE!O52+'CE'!O51+BTSE!O20</f>
        <v>4</v>
      </c>
      <c r="P53" s="98">
        <f>+SWE!N20+OSE!P20+OR!N20+ME!P51+ISE!P51+'EE'!P51+CPE!P52+CHE!N41+'CE'!P51+'AE'!N22+BTSE!P20</f>
        <v>470</v>
      </c>
      <c r="Q53" s="100">
        <f>+SWE!O20+OSE!Q20+OR!O20+ME!Q51+ISE!Q51+'EE'!Q51+CPE!Q52+CHE!O41+'CE'!Q51+'AE'!O22+BTSE!Q20</f>
        <v>131</v>
      </c>
      <c r="R53" s="100">
        <f>+SWE!P20+OSE!R20+OR!P20+ME!R51+ISE!R51+'EE'!R51+CPE!R52+CHE!P41+'CE'!R51+'AE'!P22+BTSE!R20</f>
        <v>601</v>
      </c>
      <c r="S53" s="99"/>
    </row>
    <row r="54" spans="1:19" s="17" customFormat="1" ht="10.5" customHeight="1">
      <c r="A54" s="16" t="s">
        <v>52</v>
      </c>
      <c r="B54" s="98">
        <f>SWE!B21+OSE!B21+OR!B21+ME!B52+ISE!B52+'EE'!B52+CPE!B53+CHE!B42+'CE'!B52+'AE'!B23</f>
        <v>317</v>
      </c>
      <c r="C54" s="99">
        <f>SWE!C21+OSE!C21+OR!C21+ME!C52+ISE!C52+'EE'!C52+CPE!C53+CHE!C42+'CE'!C52+'AE'!C23</f>
        <v>68</v>
      </c>
      <c r="D54" s="98">
        <f>SWE!D21+OSE!D21+OR!D21+ME!D52+ISE!D52+'EE'!D52+CPE!D53+CHE!D42+'CE'!D52+'AE'!D23</f>
        <v>19</v>
      </c>
      <c r="E54" s="99">
        <f>SWE!E21+OSE!E21+OR!E21+ME!E52+ISE!E52+'EE'!E52+CPE!E53+CHE!E42+'CE'!E52+'AE'!E23</f>
        <v>9</v>
      </c>
      <c r="F54" s="98">
        <f>SWE!F21+OSE!F21+OR!F21+ME!F52+ISE!F52+'EE'!F52+CPE!F53+CHE!F42+'CE'!F52+'AE'!F23</f>
        <v>3</v>
      </c>
      <c r="G54" s="99">
        <f>SWE!G21+OSE!G21+OR!G21+ME!G52+ISE!G52+'EE'!G52+CPE!G53+CHE!G42+'CE'!G52+'AE'!G23</f>
        <v>2</v>
      </c>
      <c r="H54" s="98">
        <f>SWE!H21+OSE!H21+OR!H21+ME!H52+ISE!H52+'EE'!H52+CPE!H53+CHE!H42+'CE'!H52+'AE'!H23</f>
        <v>10</v>
      </c>
      <c r="I54" s="99">
        <f>SWE!I21+OSE!I21+OR!I21+ME!I52+ISE!I52+'EE'!I52+CPE!I53+CHE!I42+'CE'!I52+'AE'!I23</f>
        <v>5</v>
      </c>
      <c r="J54" s="98">
        <f>SWE!J21+OSE!J21+OR!J21+ME!J52+ISE!J52+'EE'!J52+CPE!J53+CHE!J42+'CE'!J52+'AE'!J23</f>
        <v>2</v>
      </c>
      <c r="K54" s="99">
        <f>SWE!K21+OSE!K21+OR!K21+ME!K52+ISE!K52+'EE'!K52+CPE!K53+CHE!K42+'CE'!K52+'AE'!K23</f>
        <v>0</v>
      </c>
      <c r="L54" s="98">
        <f>SWE!L21+OSE!L21+OR!L21+ME!L52+ISE!L52+'EE'!L52+CPE!L53+CHE!L42+'CE'!L52+'AE'!L23</f>
        <v>109</v>
      </c>
      <c r="M54" s="99">
        <f>SWE!M21+OSE!M21+OR!M21+ME!M52+ISE!M52+'EE'!M52+CPE!M53+CHE!M42+'CE'!M52+'AE'!M23</f>
        <v>28</v>
      </c>
      <c r="N54" s="98">
        <f>+OSE!N21+ME!N52+ISE!N52+'EE'!N52+CPE!N53+'CE'!N52</f>
        <v>2</v>
      </c>
      <c r="O54" s="100">
        <f>+OSE!O21+ME!O52+ISE!O52+'EE'!O52+CPE!O53+'CE'!O52</f>
        <v>0</v>
      </c>
      <c r="P54" s="98">
        <f>+SWE!N21+OSE!P21+OR!N21+ME!P52+ISE!P52+'EE'!P52+CPE!P53+CHE!N42+'CE'!P52+'AE'!N23</f>
        <v>462</v>
      </c>
      <c r="Q54" s="100">
        <f>+SWE!O21+OSE!Q21+OR!O21+ME!Q52+ISE!Q52+'EE'!Q52+CPE!Q53+CHE!O42+'CE'!Q52+'AE'!O23</f>
        <v>112</v>
      </c>
      <c r="R54" s="100">
        <f>+SWE!P21+OSE!R21+OR!P21+ME!R52+ISE!R52+'EE'!R52+CPE!R53+CHE!P42+'CE'!R52+'AE'!P23</f>
        <v>574</v>
      </c>
      <c r="S54" s="99"/>
    </row>
    <row r="55" spans="2:18" ht="9.75" customHeight="1">
      <c r="B55" s="10"/>
      <c r="C55" s="11"/>
      <c r="D55" s="10"/>
      <c r="E55" s="11"/>
      <c r="F55" s="10"/>
      <c r="G55" s="11"/>
      <c r="H55" s="10"/>
      <c r="I55" s="11"/>
      <c r="J55" s="10"/>
      <c r="K55" s="11"/>
      <c r="L55" s="10"/>
      <c r="M55" s="20"/>
      <c r="N55" s="10"/>
      <c r="O55" s="20"/>
      <c r="P55" s="10"/>
      <c r="Q55" s="11"/>
      <c r="R55" s="12"/>
    </row>
    <row r="57" ht="11.25" customHeight="1">
      <c r="A57" s="61"/>
    </row>
    <row r="58" ht="11.25" customHeight="1">
      <c r="A58" s="28"/>
    </row>
    <row r="59" ht="11.25" customHeight="1">
      <c r="A59" s="85"/>
    </row>
    <row r="60" spans="1:4" ht="11.25" customHeight="1">
      <c r="A60" s="32" t="s">
        <v>54</v>
      </c>
      <c r="B60" s="32"/>
      <c r="C60" s="32"/>
      <c r="D60" s="32"/>
    </row>
  </sheetData>
  <mergeCells count="5">
    <mergeCell ref="L47:M47"/>
    <mergeCell ref="L5:M5"/>
    <mergeCell ref="L15:M15"/>
    <mergeCell ref="L25:M25"/>
    <mergeCell ref="L36:M36"/>
  </mergeCells>
  <printOptions horizontalCentered="1"/>
  <pageMargins left="0.25" right="0.25" top="0.75" bottom="0.5" header="0.25" footer="0.25"/>
  <pageSetup horizontalDpi="300" verticalDpi="300" orientation="landscape" scale="84" r:id="rId1"/>
  <headerFooter alignWithMargins="0">
    <oddHeader>&amp;CThe University of Alabama in Huntsville
Unit Academic Reports 
</oddHeader>
    <oddFooter>&amp;L&amp;8Office of Institutional Research
&amp;D
&amp;F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338"/>
  <sheetViews>
    <sheetView workbookViewId="0" topLeftCell="A1">
      <selection activeCell="H40" sqref="H40"/>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9" t="s">
        <v>37</v>
      </c>
      <c r="B1" s="17"/>
      <c r="C1" s="17"/>
      <c r="D1" s="17"/>
      <c r="E1" s="17"/>
      <c r="F1"/>
      <c r="G1"/>
      <c r="H1"/>
    </row>
    <row r="2" spans="1:8" ht="12.75" customHeight="1">
      <c r="A2" s="1"/>
      <c r="B2" s="17"/>
      <c r="C2" s="17"/>
      <c r="D2" s="17"/>
      <c r="E2" s="17"/>
      <c r="F2"/>
      <c r="G2"/>
      <c r="H2"/>
    </row>
    <row r="3" spans="1:7" ht="12.75" customHeight="1">
      <c r="A3" s="6" t="s">
        <v>10</v>
      </c>
      <c r="E3"/>
      <c r="F3"/>
      <c r="G3"/>
    </row>
    <row r="4" spans="1:7" s="28" customFormat="1" ht="12.75" customHeight="1">
      <c r="A4" s="6" t="s">
        <v>11</v>
      </c>
      <c r="B4" s="46" t="s">
        <v>16</v>
      </c>
      <c r="C4" s="46" t="s">
        <v>14</v>
      </c>
      <c r="D4" s="46" t="s">
        <v>15</v>
      </c>
      <c r="E4" s="29"/>
      <c r="F4" s="29"/>
      <c r="G4" s="29"/>
    </row>
    <row r="5" spans="1:7" ht="12.75" customHeight="1">
      <c r="A5" s="29"/>
      <c r="B5" s="9"/>
      <c r="C5" s="9"/>
      <c r="D5" s="9"/>
      <c r="E5"/>
      <c r="F5"/>
      <c r="G5"/>
    </row>
    <row r="6" spans="1:7" s="17" customFormat="1" ht="12.75" customHeight="1">
      <c r="A6" s="16" t="s">
        <v>30</v>
      </c>
      <c r="B6" s="13">
        <v>48</v>
      </c>
      <c r="C6" s="15">
        <f>CHE!P27</f>
        <v>112</v>
      </c>
      <c r="D6" s="15">
        <v>106</v>
      </c>
      <c r="E6" s="27"/>
      <c r="F6" s="27"/>
      <c r="G6" s="27"/>
    </row>
    <row r="7" spans="1:7" s="17" customFormat="1" ht="12.75" customHeight="1">
      <c r="A7" s="16" t="s">
        <v>32</v>
      </c>
      <c r="B7" s="13">
        <v>48</v>
      </c>
      <c r="C7" s="15">
        <f>CHE!P28</f>
        <v>102</v>
      </c>
      <c r="D7" s="15">
        <v>85</v>
      </c>
      <c r="E7" s="27"/>
      <c r="F7" s="27"/>
      <c r="G7" s="27"/>
    </row>
    <row r="8" spans="1:7" s="17" customFormat="1" ht="12.75" customHeight="1">
      <c r="A8" s="16" t="s">
        <v>43</v>
      </c>
      <c r="B8" s="13">
        <v>42</v>
      </c>
      <c r="C8" s="15">
        <f>CHE!P29</f>
        <v>77</v>
      </c>
      <c r="D8" s="15">
        <v>75</v>
      </c>
      <c r="E8" s="27"/>
      <c r="F8" s="27"/>
      <c r="G8" s="27"/>
    </row>
    <row r="9" spans="1:7" s="17" customFormat="1" ht="12.75" customHeight="1">
      <c r="A9" s="16" t="s">
        <v>47</v>
      </c>
      <c r="B9" s="13">
        <v>44</v>
      </c>
      <c r="C9" s="15">
        <f>CHE!P30</f>
        <v>89</v>
      </c>
      <c r="D9" s="15">
        <v>86</v>
      </c>
      <c r="E9" s="27"/>
      <c r="F9" s="27"/>
      <c r="G9" s="27"/>
    </row>
    <row r="10" spans="1:7" s="17" customFormat="1" ht="12.75" customHeight="1">
      <c r="A10" s="6" t="s">
        <v>52</v>
      </c>
      <c r="B10" s="13">
        <v>41</v>
      </c>
      <c r="C10" s="15">
        <f>CHE!P31</f>
        <v>81</v>
      </c>
      <c r="D10" s="15">
        <v>71</v>
      </c>
      <c r="E10" s="27"/>
      <c r="F10" s="27"/>
      <c r="G10" s="27"/>
    </row>
    <row r="11" spans="1:7" ht="12.75" customHeight="1">
      <c r="A11" s="6"/>
      <c r="B11" s="7"/>
      <c r="C11" s="7"/>
      <c r="D11" s="8"/>
      <c r="E11"/>
      <c r="F11"/>
      <c r="G11"/>
    </row>
    <row r="12" ht="12.75" customHeight="1">
      <c r="A12" s="29"/>
    </row>
    <row r="13" spans="1:7" ht="12.75" customHeight="1">
      <c r="A13" s="6" t="s">
        <v>13</v>
      </c>
      <c r="E13"/>
      <c r="F13"/>
      <c r="G13"/>
    </row>
    <row r="14" spans="1:7" s="28" customFormat="1" ht="12.75" customHeight="1">
      <c r="A14" s="6" t="s">
        <v>11</v>
      </c>
      <c r="B14" s="46" t="s">
        <v>16</v>
      </c>
      <c r="C14" s="46" t="s">
        <v>14</v>
      </c>
      <c r="D14" s="46" t="s">
        <v>15</v>
      </c>
      <c r="E14" s="29"/>
      <c r="F14" s="29"/>
      <c r="G14" s="29"/>
    </row>
    <row r="15" spans="1:7" ht="12.75" customHeight="1">
      <c r="A15" s="29"/>
      <c r="B15" s="9"/>
      <c r="C15" s="9"/>
      <c r="D15" s="9"/>
      <c r="E15"/>
      <c r="F15"/>
      <c r="G15"/>
    </row>
    <row r="16" spans="1:7" s="17" customFormat="1" ht="12.75" customHeight="1">
      <c r="A16" s="16" t="s">
        <v>30</v>
      </c>
      <c r="B16" s="13">
        <v>9</v>
      </c>
      <c r="C16" s="15">
        <f>CHE!P38</f>
        <v>18</v>
      </c>
      <c r="D16" s="15">
        <v>15</v>
      </c>
      <c r="E16" s="27"/>
      <c r="F16" s="27"/>
      <c r="G16" s="27"/>
    </row>
    <row r="17" spans="1:7" s="17" customFormat="1" ht="12.75" customHeight="1">
      <c r="A17" s="16" t="s">
        <v>32</v>
      </c>
      <c r="B17" s="13">
        <v>13</v>
      </c>
      <c r="C17" s="15">
        <f>CHE!P39</f>
        <v>12</v>
      </c>
      <c r="D17" s="15">
        <v>11</v>
      </c>
      <c r="E17" s="27"/>
      <c r="F17" s="27"/>
      <c r="G17" s="27"/>
    </row>
    <row r="18" spans="1:7" s="17" customFormat="1" ht="12.75" customHeight="1">
      <c r="A18" s="16" t="s">
        <v>43</v>
      </c>
      <c r="B18" s="13">
        <v>8</v>
      </c>
      <c r="C18" s="15">
        <f>CHE!P40</f>
        <v>9</v>
      </c>
      <c r="D18" s="15">
        <v>8</v>
      </c>
      <c r="E18" s="27"/>
      <c r="F18" s="27"/>
      <c r="G18" s="27"/>
    </row>
    <row r="19" spans="1:7" s="17" customFormat="1" ht="12.75" customHeight="1">
      <c r="A19" s="16" t="s">
        <v>47</v>
      </c>
      <c r="B19" s="13">
        <v>7</v>
      </c>
      <c r="C19" s="15">
        <f>CHE!P41</f>
        <v>15</v>
      </c>
      <c r="D19" s="15">
        <v>10</v>
      </c>
      <c r="E19" s="27"/>
      <c r="F19" s="27"/>
      <c r="G19" s="27"/>
    </row>
    <row r="20" spans="1:7" s="17" customFormat="1" ht="12.75" customHeight="1">
      <c r="A20" s="6" t="s">
        <v>52</v>
      </c>
      <c r="B20" s="13">
        <v>8</v>
      </c>
      <c r="C20" s="15">
        <f>CHE!P42</f>
        <v>9</v>
      </c>
      <c r="D20" s="15">
        <v>10</v>
      </c>
      <c r="E20" s="27"/>
      <c r="F20" s="27"/>
      <c r="G20" s="27"/>
    </row>
    <row r="21" spans="1:7" ht="12.75" customHeight="1">
      <c r="A21" s="6"/>
      <c r="B21" s="7"/>
      <c r="C21" s="7"/>
      <c r="D21" s="8"/>
      <c r="E21"/>
      <c r="F21"/>
      <c r="G21"/>
    </row>
    <row r="22" spans="6:8" ht="12.75" customHeight="1">
      <c r="F22"/>
      <c r="G22"/>
      <c r="H22"/>
    </row>
    <row r="23" spans="1:8" s="32" customFormat="1" ht="12.75" customHeight="1">
      <c r="A23" s="33" t="s">
        <v>17</v>
      </c>
      <c r="B23" s="47" t="s">
        <v>10</v>
      </c>
      <c r="C23" s="47" t="s">
        <v>10</v>
      </c>
      <c r="D23" s="47" t="s">
        <v>6</v>
      </c>
      <c r="E23" s="47" t="s">
        <v>13</v>
      </c>
      <c r="F23" s="47" t="s">
        <v>13</v>
      </c>
      <c r="G23" s="42" t="s">
        <v>6</v>
      </c>
      <c r="H23" s="42" t="s">
        <v>7</v>
      </c>
    </row>
    <row r="24" spans="1:8" s="32" customFormat="1" ht="12.75" customHeight="1">
      <c r="A24" s="33"/>
      <c r="B24" s="43" t="s">
        <v>18</v>
      </c>
      <c r="C24" s="43" t="s">
        <v>19</v>
      </c>
      <c r="D24" s="43" t="s">
        <v>10</v>
      </c>
      <c r="E24" s="43" t="s">
        <v>20</v>
      </c>
      <c r="F24" s="43" t="s">
        <v>21</v>
      </c>
      <c r="G24" s="45" t="s">
        <v>13</v>
      </c>
      <c r="H24" s="45" t="s">
        <v>6</v>
      </c>
    </row>
    <row r="25" spans="2:8" ht="12.75" customHeight="1">
      <c r="B25" s="57"/>
      <c r="C25" s="57"/>
      <c r="D25" s="57"/>
      <c r="E25" s="57"/>
      <c r="F25" s="57"/>
      <c r="G25" s="57"/>
      <c r="H25" s="58"/>
    </row>
    <row r="26" spans="1:8" ht="12.75" customHeight="1">
      <c r="A26" s="6" t="s">
        <v>30</v>
      </c>
      <c r="B26" s="55">
        <v>246</v>
      </c>
      <c r="C26" s="55">
        <v>861</v>
      </c>
      <c r="D26" s="55">
        <f>C26+B26</f>
        <v>1107</v>
      </c>
      <c r="E26" s="55">
        <v>285</v>
      </c>
      <c r="F26" s="55">
        <v>18</v>
      </c>
      <c r="G26" s="55">
        <f>F26+E26</f>
        <v>303</v>
      </c>
      <c r="H26" s="56">
        <f>G26+D26</f>
        <v>1410</v>
      </c>
    </row>
    <row r="27" spans="1:8" ht="12.75" customHeight="1">
      <c r="A27" s="6" t="s">
        <v>33</v>
      </c>
      <c r="B27" s="55">
        <v>351</v>
      </c>
      <c r="C27" s="55">
        <v>791</v>
      </c>
      <c r="D27" s="55">
        <f>C27+B27</f>
        <v>1142</v>
      </c>
      <c r="E27" s="55">
        <v>252</v>
      </c>
      <c r="F27" s="55">
        <v>24</v>
      </c>
      <c r="G27" s="55">
        <f>F27+E27</f>
        <v>276</v>
      </c>
      <c r="H27" s="56">
        <f>G27+D27</f>
        <v>1418</v>
      </c>
    </row>
    <row r="28" spans="1:8" ht="12.75" customHeight="1">
      <c r="A28" s="6" t="s">
        <v>43</v>
      </c>
      <c r="B28" s="55">
        <v>328</v>
      </c>
      <c r="C28" s="55">
        <v>516</v>
      </c>
      <c r="D28" s="55">
        <f>C28+B28</f>
        <v>844</v>
      </c>
      <c r="E28" s="55">
        <v>190</v>
      </c>
      <c r="F28" s="55">
        <v>27</v>
      </c>
      <c r="G28" s="55">
        <f>F28+E28</f>
        <v>217</v>
      </c>
      <c r="H28" s="56">
        <f>G28+D28</f>
        <v>1061</v>
      </c>
    </row>
    <row r="29" spans="1:8" ht="12.75" customHeight="1">
      <c r="A29" s="6" t="s">
        <v>47</v>
      </c>
      <c r="B29" s="55">
        <v>377</v>
      </c>
      <c r="C29" s="55">
        <v>647</v>
      </c>
      <c r="D29" s="55">
        <f>C29+B29</f>
        <v>1024</v>
      </c>
      <c r="E29" s="55">
        <v>219</v>
      </c>
      <c r="F29" s="55">
        <v>81</v>
      </c>
      <c r="G29" s="55">
        <f>F29+E29</f>
        <v>300</v>
      </c>
      <c r="H29" s="56">
        <f>G29+D29</f>
        <v>1324</v>
      </c>
    </row>
    <row r="30" spans="1:8" ht="12.75" customHeight="1">
      <c r="A30" s="6" t="s">
        <v>52</v>
      </c>
      <c r="B30" s="55">
        <v>387</v>
      </c>
      <c r="C30" s="55">
        <v>422</v>
      </c>
      <c r="D30" s="55">
        <f>C30+B30</f>
        <v>809</v>
      </c>
      <c r="E30" s="55">
        <v>222</v>
      </c>
      <c r="F30" s="55">
        <v>65</v>
      </c>
      <c r="G30" s="55">
        <f>F30+E30</f>
        <v>287</v>
      </c>
      <c r="H30" s="56">
        <f>G30+D30</f>
        <v>1096</v>
      </c>
    </row>
    <row r="31" spans="1:8" ht="12.75" customHeight="1">
      <c r="A31" s="29"/>
      <c r="B31" s="10"/>
      <c r="C31" s="10"/>
      <c r="D31" s="10"/>
      <c r="E31" s="10"/>
      <c r="F31" s="10"/>
      <c r="G31" s="10"/>
      <c r="H31" s="12"/>
    </row>
    <row r="33" spans="1:8" s="32" customFormat="1" ht="12.75" customHeight="1">
      <c r="A33" s="33" t="s">
        <v>22</v>
      </c>
      <c r="B33" s="47" t="s">
        <v>10</v>
      </c>
      <c r="C33" s="47" t="s">
        <v>10</v>
      </c>
      <c r="D33" s="47" t="s">
        <v>6</v>
      </c>
      <c r="E33" s="47" t="s">
        <v>13</v>
      </c>
      <c r="F33" s="47" t="s">
        <v>23</v>
      </c>
      <c r="G33" s="47" t="s">
        <v>24</v>
      </c>
      <c r="H33" s="42" t="s">
        <v>7</v>
      </c>
    </row>
    <row r="34" spans="2:8" s="32" customFormat="1" ht="12.75" customHeight="1">
      <c r="B34" s="43" t="s">
        <v>18</v>
      </c>
      <c r="C34" s="43" t="s">
        <v>19</v>
      </c>
      <c r="D34" s="43" t="s">
        <v>10</v>
      </c>
      <c r="E34" s="43" t="s">
        <v>20</v>
      </c>
      <c r="F34" s="43" t="s">
        <v>21</v>
      </c>
      <c r="G34" s="43" t="s">
        <v>13</v>
      </c>
      <c r="H34" s="45" t="s">
        <v>6</v>
      </c>
    </row>
    <row r="35" spans="2:8" ht="12.75" customHeight="1">
      <c r="B35" s="13"/>
      <c r="C35" s="13"/>
      <c r="D35" s="13"/>
      <c r="E35" s="13"/>
      <c r="F35" s="13"/>
      <c r="G35" s="13"/>
      <c r="H35" s="15"/>
    </row>
    <row r="36" spans="1:8" ht="12.75" customHeight="1">
      <c r="A36" s="6" t="s">
        <v>30</v>
      </c>
      <c r="B36" s="25">
        <v>432.96</v>
      </c>
      <c r="C36" s="25">
        <v>2049.18</v>
      </c>
      <c r="D36" s="25">
        <f>C36+B36</f>
        <v>2482.14</v>
      </c>
      <c r="E36" s="25">
        <f>E26*5.46</f>
        <v>1556.1</v>
      </c>
      <c r="F36" s="25">
        <f>F26*17.6</f>
        <v>316.8</v>
      </c>
      <c r="G36" s="25">
        <f>F36+E36</f>
        <v>1872.8999999999999</v>
      </c>
      <c r="H36" s="26">
        <f>G36+D36</f>
        <v>4355.04</v>
      </c>
    </row>
    <row r="37" spans="1:8" ht="12.75" customHeight="1">
      <c r="A37" s="6" t="s">
        <v>33</v>
      </c>
      <c r="B37" s="25">
        <v>617.76</v>
      </c>
      <c r="C37" s="25">
        <v>1882.58</v>
      </c>
      <c r="D37" s="25">
        <f>C37+B37</f>
        <v>2500.34</v>
      </c>
      <c r="E37" s="25">
        <f>E27*5.46</f>
        <v>1375.92</v>
      </c>
      <c r="F37" s="25">
        <f>F27*17.6</f>
        <v>422.40000000000003</v>
      </c>
      <c r="G37" s="25">
        <f>F37+E37</f>
        <v>1798.3200000000002</v>
      </c>
      <c r="H37" s="26">
        <f>G37+D37</f>
        <v>4298.66</v>
      </c>
    </row>
    <row r="38" spans="1:8" ht="12.75" customHeight="1">
      <c r="A38" s="6" t="s">
        <v>43</v>
      </c>
      <c r="B38" s="25">
        <v>577.28</v>
      </c>
      <c r="C38" s="25">
        <v>1228.08</v>
      </c>
      <c r="D38" s="25">
        <f>C38+B38</f>
        <v>1805.36</v>
      </c>
      <c r="E38" s="25">
        <f>E28*5.46</f>
        <v>1037.4</v>
      </c>
      <c r="F38" s="25">
        <f>F28*17.6</f>
        <v>475.20000000000005</v>
      </c>
      <c r="G38" s="25">
        <f>F38+E38</f>
        <v>1512.6000000000001</v>
      </c>
      <c r="H38" s="26">
        <f>G38+D38</f>
        <v>3317.96</v>
      </c>
    </row>
    <row r="39" spans="1:8" ht="12.75" customHeight="1">
      <c r="A39" s="6" t="s">
        <v>47</v>
      </c>
      <c r="B39" s="25">
        <f>B29*1.76</f>
        <v>663.52</v>
      </c>
      <c r="C39" s="25">
        <f>C29*2.38</f>
        <v>1539.86</v>
      </c>
      <c r="D39" s="25">
        <f>C39+B39</f>
        <v>2203.38</v>
      </c>
      <c r="E39" s="25">
        <f>E29*5.46</f>
        <v>1195.74</v>
      </c>
      <c r="F39" s="25">
        <f>F29*17.6</f>
        <v>1425.6000000000001</v>
      </c>
      <c r="G39" s="25">
        <f>F39+E39</f>
        <v>2621.34</v>
      </c>
      <c r="H39" s="26">
        <f>G39+D39</f>
        <v>4824.72</v>
      </c>
    </row>
    <row r="40" spans="1:8" ht="12.75" customHeight="1">
      <c r="A40" s="6" t="s">
        <v>52</v>
      </c>
      <c r="B40" s="25">
        <f>B30*1.76</f>
        <v>681.12</v>
      </c>
      <c r="C40" s="25">
        <f>C30*2.38</f>
        <v>1004.3599999999999</v>
      </c>
      <c r="D40" s="25">
        <f>C40+B40</f>
        <v>1685.48</v>
      </c>
      <c r="E40" s="25">
        <f>E30*5.46</f>
        <v>1212.12</v>
      </c>
      <c r="F40" s="25">
        <f>F30*17.6</f>
        <v>1144</v>
      </c>
      <c r="G40" s="25">
        <f>F40+E40</f>
        <v>2356.12</v>
      </c>
      <c r="H40" s="26">
        <f>G40+D40</f>
        <v>4041.6</v>
      </c>
    </row>
    <row r="41" spans="1:8" ht="11.25" customHeight="1">
      <c r="A41" s="29"/>
      <c r="B41" s="10"/>
      <c r="C41" s="10"/>
      <c r="D41" s="10"/>
      <c r="E41" s="10"/>
      <c r="F41" s="10"/>
      <c r="G41" s="10"/>
      <c r="H41" s="12"/>
    </row>
    <row r="43" ht="12.75" customHeight="1">
      <c r="A43" s="59" t="s">
        <v>45</v>
      </c>
    </row>
    <row r="44" ht="12.75" customHeight="1">
      <c r="A44" s="59" t="s">
        <v>31</v>
      </c>
    </row>
    <row r="45" ht="12.75" customHeight="1">
      <c r="A45" s="59" t="s">
        <v>46</v>
      </c>
    </row>
    <row r="59" s="17" customFormat="1" ht="12.75" customHeight="1">
      <c r="A59" s="30"/>
    </row>
    <row r="89" s="17" customFormat="1" ht="12.75" customHeight="1">
      <c r="A89" s="30"/>
    </row>
    <row r="98" s="17" customFormat="1" ht="12.75" customHeight="1">
      <c r="A98" s="30"/>
    </row>
    <row r="128" s="17" customFormat="1" ht="12.75" customHeight="1">
      <c r="A128" s="30"/>
    </row>
    <row r="167" s="17" customFormat="1" ht="12.75" customHeight="1">
      <c r="A167" s="30"/>
    </row>
    <row r="200" s="17" customFormat="1" ht="12.75" customHeight="1">
      <c r="A200" s="30"/>
    </row>
    <row r="219" s="17" customFormat="1" ht="12.75" customHeight="1">
      <c r="A219" s="30"/>
    </row>
    <row r="250" s="17" customFormat="1" ht="12.75" customHeight="1">
      <c r="A250" s="30"/>
    </row>
    <row r="284" s="17" customFormat="1" ht="12.75" customHeight="1">
      <c r="A284" s="30"/>
    </row>
    <row r="317" s="17" customFormat="1" ht="12.75" customHeight="1">
      <c r="A317" s="30"/>
    </row>
    <row r="329" s="17" customFormat="1" ht="12.75" customHeight="1">
      <c r="A329" s="30"/>
    </row>
    <row r="338" s="17" customFormat="1" ht="12.75" customHeight="1">
      <c r="A338" s="30"/>
    </row>
  </sheetData>
  <printOptions horizontalCentered="1"/>
  <pageMargins left="0.25" right="0.25" top="1" bottom="0.75" header="0.5" footer="0.25"/>
  <pageSetup fitToHeight="1" fitToWidth="1" horizontalDpi="300" verticalDpi="300" orientation="landscape" scale="86" r:id="rId1"/>
  <headerFooter alignWithMargins="0">
    <oddHeader>&amp;CThe University of Alabama in Huntsville
Unit Academic Reports 
</oddHeader>
    <oddFooter>&amp;L&amp;8Office of Institutional Research
02/23/2005 (mwc)
&amp;F</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s="95" t="s">
        <v>49</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R359"/>
  <sheetViews>
    <sheetView workbookViewId="0" topLeftCell="A31">
      <selection activeCell="A60" sqref="A60"/>
    </sheetView>
  </sheetViews>
  <sheetFormatPr defaultColWidth="9.140625" defaultRowHeight="10.5" customHeight="1"/>
  <cols>
    <col min="1" max="1" width="20.7109375" style="2" customWidth="1"/>
    <col min="2" max="17" width="7.28125" style="2" customWidth="1"/>
    <col min="18" max="16384" width="9.140625" style="2" customWidth="1"/>
  </cols>
  <sheetData>
    <row r="1" ht="10.5" customHeight="1">
      <c r="A1" s="69" t="s">
        <v>38</v>
      </c>
    </row>
    <row r="2" ht="10.5" customHeight="1">
      <c r="A2" s="1"/>
    </row>
    <row r="3" spans="1:18" s="28" customFormat="1" ht="10.5" customHeight="1">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s="28" customFormat="1" ht="10.5"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1:18" ht="10.5" customHeight="1">
      <c r="A5"/>
      <c r="B5" s="3"/>
      <c r="C5" s="4"/>
      <c r="D5" s="3"/>
      <c r="E5" s="4"/>
      <c r="F5" s="3"/>
      <c r="G5" s="4"/>
      <c r="H5" s="3"/>
      <c r="I5" s="4"/>
      <c r="J5" s="3"/>
      <c r="K5" s="4"/>
      <c r="L5" s="3"/>
      <c r="M5" s="4"/>
      <c r="N5" s="89"/>
      <c r="O5" s="89"/>
      <c r="P5" s="3"/>
      <c r="Q5" s="4"/>
      <c r="R5" s="9"/>
    </row>
    <row r="6" spans="1:18" ht="10.5" customHeight="1">
      <c r="A6" s="6" t="s">
        <v>30</v>
      </c>
      <c r="B6" s="50">
        <v>12</v>
      </c>
      <c r="C6" s="51">
        <v>0</v>
      </c>
      <c r="D6" s="50">
        <v>0</v>
      </c>
      <c r="E6" s="51">
        <v>0</v>
      </c>
      <c r="F6" s="50">
        <v>1</v>
      </c>
      <c r="G6" s="51">
        <v>0</v>
      </c>
      <c r="H6" s="50">
        <v>2</v>
      </c>
      <c r="I6" s="51">
        <v>1</v>
      </c>
      <c r="J6" s="50">
        <v>1</v>
      </c>
      <c r="K6" s="51">
        <v>0</v>
      </c>
      <c r="L6" s="50">
        <v>4</v>
      </c>
      <c r="M6" s="51">
        <v>0</v>
      </c>
      <c r="N6" s="53">
        <v>0</v>
      </c>
      <c r="O6" s="53">
        <v>0</v>
      </c>
      <c r="P6" s="50">
        <f aca="true" t="shared" si="0" ref="P6:Q10">L6+J6+H6+F6+D6+B6+N6</f>
        <v>20</v>
      </c>
      <c r="Q6" s="51">
        <f t="shared" si="0"/>
        <v>1</v>
      </c>
      <c r="R6" s="52">
        <f>Q6+P6</f>
        <v>21</v>
      </c>
    </row>
    <row r="7" spans="1:18" ht="10.5" customHeight="1">
      <c r="A7" s="60" t="s">
        <v>32</v>
      </c>
      <c r="B7" s="50">
        <v>14</v>
      </c>
      <c r="C7" s="51">
        <v>4</v>
      </c>
      <c r="D7" s="50">
        <v>1</v>
      </c>
      <c r="E7" s="51">
        <v>3</v>
      </c>
      <c r="F7" s="50">
        <v>0</v>
      </c>
      <c r="G7" s="51">
        <v>0</v>
      </c>
      <c r="H7" s="50">
        <v>2</v>
      </c>
      <c r="I7" s="51">
        <v>0</v>
      </c>
      <c r="J7" s="50">
        <v>0</v>
      </c>
      <c r="K7" s="51">
        <v>1</v>
      </c>
      <c r="L7" s="50">
        <v>2</v>
      </c>
      <c r="M7" s="51">
        <v>0</v>
      </c>
      <c r="N7" s="53">
        <v>0</v>
      </c>
      <c r="O7" s="53">
        <v>0</v>
      </c>
      <c r="P7" s="50">
        <f t="shared" si="0"/>
        <v>19</v>
      </c>
      <c r="Q7" s="51">
        <f t="shared" si="0"/>
        <v>8</v>
      </c>
      <c r="R7" s="52">
        <f>Q7+P7</f>
        <v>27</v>
      </c>
    </row>
    <row r="8" spans="1:18" ht="10.5" customHeight="1">
      <c r="A8" s="60" t="s">
        <v>43</v>
      </c>
      <c r="B8" s="50">
        <v>20</v>
      </c>
      <c r="C8" s="51">
        <v>5</v>
      </c>
      <c r="D8" s="50">
        <v>3</v>
      </c>
      <c r="E8" s="51">
        <v>1</v>
      </c>
      <c r="F8" s="50">
        <v>1</v>
      </c>
      <c r="G8" s="51">
        <v>0</v>
      </c>
      <c r="H8" s="50">
        <v>0</v>
      </c>
      <c r="I8" s="51">
        <v>1</v>
      </c>
      <c r="J8" s="50">
        <v>1</v>
      </c>
      <c r="K8" s="51">
        <v>0</v>
      </c>
      <c r="L8" s="50">
        <v>4</v>
      </c>
      <c r="M8" s="51">
        <v>1</v>
      </c>
      <c r="N8" s="53">
        <v>0</v>
      </c>
      <c r="O8" s="53">
        <v>0</v>
      </c>
      <c r="P8" s="50">
        <f t="shared" si="0"/>
        <v>29</v>
      </c>
      <c r="Q8" s="51">
        <f t="shared" si="0"/>
        <v>8</v>
      </c>
      <c r="R8" s="52">
        <f>Q8+P8</f>
        <v>37</v>
      </c>
    </row>
    <row r="9" spans="1:18" ht="10.5" customHeight="1">
      <c r="A9" s="6" t="s">
        <v>47</v>
      </c>
      <c r="B9" s="50">
        <v>14</v>
      </c>
      <c r="C9" s="51">
        <v>7</v>
      </c>
      <c r="D9" s="50">
        <v>0</v>
      </c>
      <c r="E9" s="51">
        <v>0</v>
      </c>
      <c r="F9" s="50">
        <v>0</v>
      </c>
      <c r="G9" s="51">
        <v>0</v>
      </c>
      <c r="H9" s="50">
        <v>1</v>
      </c>
      <c r="I9" s="51">
        <v>1</v>
      </c>
      <c r="J9" s="50">
        <v>2</v>
      </c>
      <c r="K9" s="51">
        <v>0</v>
      </c>
      <c r="L9" s="50">
        <v>1</v>
      </c>
      <c r="M9" s="51">
        <v>0</v>
      </c>
      <c r="N9" s="53">
        <v>1</v>
      </c>
      <c r="O9" s="53">
        <v>0</v>
      </c>
      <c r="P9" s="50">
        <f t="shared" si="0"/>
        <v>19</v>
      </c>
      <c r="Q9" s="51">
        <f t="shared" si="0"/>
        <v>8</v>
      </c>
      <c r="R9" s="52">
        <f>Q9+P9</f>
        <v>27</v>
      </c>
    </row>
    <row r="10" spans="1:18" ht="10.5" customHeight="1">
      <c r="A10" s="6" t="s">
        <v>52</v>
      </c>
      <c r="B10" s="50">
        <v>21</v>
      </c>
      <c r="C10" s="51">
        <v>0</v>
      </c>
      <c r="D10" s="50">
        <v>3</v>
      </c>
      <c r="E10" s="51">
        <v>0</v>
      </c>
      <c r="F10" s="50">
        <v>0</v>
      </c>
      <c r="G10" s="51">
        <v>0</v>
      </c>
      <c r="H10" s="50">
        <v>1</v>
      </c>
      <c r="I10" s="51">
        <v>0</v>
      </c>
      <c r="J10" s="50">
        <v>0</v>
      </c>
      <c r="K10" s="51">
        <v>0</v>
      </c>
      <c r="L10" s="50">
        <v>1</v>
      </c>
      <c r="M10" s="51">
        <v>0</v>
      </c>
      <c r="N10" s="53">
        <v>0</v>
      </c>
      <c r="O10" s="53">
        <v>0</v>
      </c>
      <c r="P10" s="50">
        <f t="shared" si="0"/>
        <v>26</v>
      </c>
      <c r="Q10" s="51">
        <f t="shared" si="0"/>
        <v>0</v>
      </c>
      <c r="R10" s="52">
        <f>Q10+P10</f>
        <v>26</v>
      </c>
    </row>
    <row r="11" spans="2:18" ht="10.5" customHeight="1">
      <c r="B11" s="10"/>
      <c r="C11" s="11"/>
      <c r="D11" s="10"/>
      <c r="E11" s="11"/>
      <c r="F11" s="10"/>
      <c r="G11" s="11"/>
      <c r="H11" s="10"/>
      <c r="I11" s="11"/>
      <c r="J11" s="10"/>
      <c r="K11" s="11"/>
      <c r="L11" s="10"/>
      <c r="M11" s="11"/>
      <c r="N11" s="20"/>
      <c r="O11" s="20"/>
      <c r="P11" s="10"/>
      <c r="Q11" s="11"/>
      <c r="R11" s="12"/>
    </row>
    <row r="12" spans="2:18" ht="10.5" customHeight="1">
      <c r="B12" s="17"/>
      <c r="C12" s="17"/>
      <c r="D12" s="17"/>
      <c r="E12" s="17"/>
      <c r="F12" s="17"/>
      <c r="G12" s="17"/>
      <c r="H12" s="17"/>
      <c r="I12" s="17"/>
      <c r="J12" s="17"/>
      <c r="K12" s="17"/>
      <c r="L12" s="17"/>
      <c r="M12" s="17"/>
      <c r="N12" s="17"/>
      <c r="O12" s="17"/>
      <c r="P12" s="17"/>
      <c r="Q12" s="17"/>
      <c r="R12" s="17"/>
    </row>
    <row r="13" spans="1:18" s="28" customFormat="1" ht="10.5" customHeight="1">
      <c r="A13" s="29"/>
      <c r="B13" s="48" t="s">
        <v>0</v>
      </c>
      <c r="C13" s="49"/>
      <c r="D13" s="48" t="s">
        <v>1</v>
      </c>
      <c r="E13" s="49"/>
      <c r="F13" s="48" t="s">
        <v>2</v>
      </c>
      <c r="G13" s="49"/>
      <c r="H13" s="48" t="s">
        <v>3</v>
      </c>
      <c r="I13" s="49"/>
      <c r="J13" s="48" t="s">
        <v>4</v>
      </c>
      <c r="K13" s="49"/>
      <c r="L13" s="131" t="s">
        <v>5</v>
      </c>
      <c r="M13" s="133"/>
      <c r="N13" s="87" t="s">
        <v>48</v>
      </c>
      <c r="O13" s="87"/>
      <c r="P13" s="48" t="s">
        <v>6</v>
      </c>
      <c r="Q13" s="49"/>
      <c r="R13" s="38" t="s">
        <v>7</v>
      </c>
    </row>
    <row r="14" spans="1:18" s="28" customFormat="1" ht="10.5" customHeight="1">
      <c r="A14" s="60" t="s">
        <v>59</v>
      </c>
      <c r="B14" s="39" t="s">
        <v>8</v>
      </c>
      <c r="C14" s="40" t="s">
        <v>9</v>
      </c>
      <c r="D14" s="39" t="s">
        <v>8</v>
      </c>
      <c r="E14" s="40" t="s">
        <v>9</v>
      </c>
      <c r="F14" s="39" t="s">
        <v>8</v>
      </c>
      <c r="G14" s="40" t="s">
        <v>9</v>
      </c>
      <c r="H14" s="39" t="s">
        <v>8</v>
      </c>
      <c r="I14" s="40" t="s">
        <v>9</v>
      </c>
      <c r="J14" s="39" t="s">
        <v>8</v>
      </c>
      <c r="K14" s="40" t="s">
        <v>9</v>
      </c>
      <c r="L14" s="39" t="s">
        <v>8</v>
      </c>
      <c r="M14" s="40" t="s">
        <v>9</v>
      </c>
      <c r="N14" s="39" t="s">
        <v>8</v>
      </c>
      <c r="O14" s="40" t="s">
        <v>9</v>
      </c>
      <c r="P14" s="39" t="s">
        <v>8</v>
      </c>
      <c r="Q14" s="40" t="s">
        <v>9</v>
      </c>
      <c r="R14" s="41" t="s">
        <v>6</v>
      </c>
    </row>
    <row r="15" spans="1:18" ht="10.5" customHeight="1">
      <c r="A15"/>
      <c r="B15" s="3"/>
      <c r="C15" s="4"/>
      <c r="D15" s="3"/>
      <c r="E15" s="4"/>
      <c r="F15" s="3"/>
      <c r="G15" s="4"/>
      <c r="H15" s="3"/>
      <c r="I15" s="4"/>
      <c r="J15" s="3"/>
      <c r="K15" s="4"/>
      <c r="L15" s="3"/>
      <c r="M15" s="4"/>
      <c r="N15" s="89"/>
      <c r="O15" s="89"/>
      <c r="P15" s="3"/>
      <c r="Q15" s="4"/>
      <c r="R15" s="9"/>
    </row>
    <row r="16" spans="1:18" ht="10.5" customHeight="1">
      <c r="A16" s="6" t="s">
        <v>30</v>
      </c>
      <c r="B16" s="50">
        <v>3</v>
      </c>
      <c r="C16" s="51">
        <v>0</v>
      </c>
      <c r="D16" s="50">
        <v>0</v>
      </c>
      <c r="E16" s="51">
        <v>0</v>
      </c>
      <c r="F16" s="50">
        <v>0</v>
      </c>
      <c r="G16" s="51">
        <v>0</v>
      </c>
      <c r="H16" s="50">
        <v>0</v>
      </c>
      <c r="I16" s="51">
        <v>0</v>
      </c>
      <c r="J16" s="50">
        <v>0</v>
      </c>
      <c r="K16" s="51">
        <v>0</v>
      </c>
      <c r="L16" s="50">
        <v>4</v>
      </c>
      <c r="M16" s="51">
        <v>1</v>
      </c>
      <c r="N16" s="53">
        <v>0</v>
      </c>
      <c r="O16" s="53">
        <v>0</v>
      </c>
      <c r="P16" s="50">
        <f aca="true" t="shared" si="1" ref="P16:Q20">L16+J16+H16+F16+D16+B16+N16</f>
        <v>7</v>
      </c>
      <c r="Q16" s="51">
        <f t="shared" si="1"/>
        <v>1</v>
      </c>
      <c r="R16" s="52">
        <f>Q16+P16</f>
        <v>8</v>
      </c>
    </row>
    <row r="17" spans="1:18" ht="10.5" customHeight="1">
      <c r="A17" s="60" t="s">
        <v>32</v>
      </c>
      <c r="B17" s="50">
        <v>0</v>
      </c>
      <c r="C17" s="51">
        <v>0</v>
      </c>
      <c r="D17" s="50">
        <v>0</v>
      </c>
      <c r="E17" s="51">
        <v>0</v>
      </c>
      <c r="F17" s="50">
        <v>0</v>
      </c>
      <c r="G17" s="51">
        <v>0</v>
      </c>
      <c r="H17" s="50">
        <v>1</v>
      </c>
      <c r="I17" s="51">
        <v>0</v>
      </c>
      <c r="J17" s="50">
        <v>0</v>
      </c>
      <c r="K17" s="51">
        <v>0</v>
      </c>
      <c r="L17" s="50">
        <v>2</v>
      </c>
      <c r="M17" s="51">
        <v>0</v>
      </c>
      <c r="N17" s="53">
        <v>0</v>
      </c>
      <c r="O17" s="53">
        <v>0</v>
      </c>
      <c r="P17" s="50">
        <f t="shared" si="1"/>
        <v>3</v>
      </c>
      <c r="Q17" s="51">
        <f t="shared" si="1"/>
        <v>0</v>
      </c>
      <c r="R17" s="52">
        <f>Q17+P17</f>
        <v>3</v>
      </c>
    </row>
    <row r="18" spans="1:18" ht="10.5" customHeight="1">
      <c r="A18" s="60" t="s">
        <v>43</v>
      </c>
      <c r="B18" s="50">
        <v>2</v>
      </c>
      <c r="C18" s="51">
        <v>0</v>
      </c>
      <c r="D18" s="50">
        <v>1</v>
      </c>
      <c r="E18" s="51">
        <v>0</v>
      </c>
      <c r="F18" s="50">
        <v>0</v>
      </c>
      <c r="G18" s="51">
        <v>0</v>
      </c>
      <c r="H18" s="50">
        <v>0</v>
      </c>
      <c r="I18" s="51">
        <v>0</v>
      </c>
      <c r="J18" s="50">
        <v>0</v>
      </c>
      <c r="K18" s="51">
        <v>0</v>
      </c>
      <c r="L18" s="50">
        <v>3</v>
      </c>
      <c r="M18" s="51">
        <v>0</v>
      </c>
      <c r="N18" s="53">
        <v>0</v>
      </c>
      <c r="O18" s="53">
        <v>0</v>
      </c>
      <c r="P18" s="50">
        <f t="shared" si="1"/>
        <v>6</v>
      </c>
      <c r="Q18" s="51">
        <f t="shared" si="1"/>
        <v>0</v>
      </c>
      <c r="R18" s="52">
        <f>Q18+P18</f>
        <v>6</v>
      </c>
    </row>
    <row r="19" spans="1:18" ht="10.5" customHeight="1">
      <c r="A19" s="6" t="s">
        <v>47</v>
      </c>
      <c r="B19" s="50">
        <v>0</v>
      </c>
      <c r="C19" s="51">
        <v>0</v>
      </c>
      <c r="D19" s="50">
        <v>0</v>
      </c>
      <c r="E19" s="51">
        <v>1</v>
      </c>
      <c r="F19" s="50">
        <v>0</v>
      </c>
      <c r="G19" s="51">
        <v>0</v>
      </c>
      <c r="H19" s="50">
        <v>0</v>
      </c>
      <c r="I19" s="51">
        <v>0</v>
      </c>
      <c r="J19" s="50">
        <v>0</v>
      </c>
      <c r="K19" s="51">
        <v>0</v>
      </c>
      <c r="L19" s="50">
        <v>9</v>
      </c>
      <c r="M19" s="51">
        <v>0</v>
      </c>
      <c r="N19" s="53">
        <v>0</v>
      </c>
      <c r="O19" s="53">
        <v>0</v>
      </c>
      <c r="P19" s="50">
        <f t="shared" si="1"/>
        <v>9</v>
      </c>
      <c r="Q19" s="51">
        <f t="shared" si="1"/>
        <v>1</v>
      </c>
      <c r="R19" s="52">
        <f>Q19+P19</f>
        <v>10</v>
      </c>
    </row>
    <row r="20" spans="1:18" ht="10.5" customHeight="1">
      <c r="A20" s="6" t="s">
        <v>52</v>
      </c>
      <c r="B20" s="50">
        <v>1</v>
      </c>
      <c r="C20" s="51">
        <v>1</v>
      </c>
      <c r="D20" s="50">
        <v>0</v>
      </c>
      <c r="E20" s="51">
        <v>0</v>
      </c>
      <c r="F20" s="50">
        <v>0</v>
      </c>
      <c r="G20" s="51">
        <v>0</v>
      </c>
      <c r="H20" s="50">
        <v>0</v>
      </c>
      <c r="I20" s="51">
        <v>0</v>
      </c>
      <c r="J20" s="50">
        <v>0</v>
      </c>
      <c r="K20" s="51">
        <v>0</v>
      </c>
      <c r="L20" s="50">
        <v>4</v>
      </c>
      <c r="M20" s="51">
        <v>1</v>
      </c>
      <c r="N20" s="53">
        <v>0</v>
      </c>
      <c r="O20" s="53">
        <v>0</v>
      </c>
      <c r="P20" s="50">
        <f t="shared" si="1"/>
        <v>5</v>
      </c>
      <c r="Q20" s="51">
        <f t="shared" si="1"/>
        <v>2</v>
      </c>
      <c r="R20" s="52">
        <f>Q20+P20</f>
        <v>7</v>
      </c>
    </row>
    <row r="21" spans="2:18" ht="10.5" customHeight="1">
      <c r="B21" s="10"/>
      <c r="C21" s="11"/>
      <c r="D21" s="10"/>
      <c r="E21" s="11"/>
      <c r="F21" s="10"/>
      <c r="G21" s="11"/>
      <c r="H21" s="10"/>
      <c r="I21" s="11"/>
      <c r="J21" s="10"/>
      <c r="K21" s="11"/>
      <c r="L21" s="10"/>
      <c r="M21" s="11"/>
      <c r="N21" s="20"/>
      <c r="O21" s="20"/>
      <c r="P21" s="10"/>
      <c r="Q21" s="11"/>
      <c r="R21" s="12"/>
    </row>
    <row r="23" spans="1:18" s="28" customFormat="1" ht="10.5" customHeight="1">
      <c r="A23" s="29"/>
      <c r="B23" s="48" t="s">
        <v>0</v>
      </c>
      <c r="C23" s="49"/>
      <c r="D23" s="48" t="s">
        <v>1</v>
      </c>
      <c r="E23" s="49"/>
      <c r="F23" s="48" t="s">
        <v>2</v>
      </c>
      <c r="G23" s="49"/>
      <c r="H23" s="48" t="s">
        <v>3</v>
      </c>
      <c r="I23" s="49"/>
      <c r="J23" s="48" t="s">
        <v>4</v>
      </c>
      <c r="K23" s="49"/>
      <c r="L23" s="131" t="s">
        <v>5</v>
      </c>
      <c r="M23" s="133"/>
      <c r="N23" s="87" t="s">
        <v>48</v>
      </c>
      <c r="O23" s="87"/>
      <c r="P23" s="48" t="s">
        <v>6</v>
      </c>
      <c r="Q23" s="49"/>
      <c r="R23" s="38" t="s">
        <v>7</v>
      </c>
    </row>
    <row r="24" spans="1:18" s="28" customFormat="1" ht="10.5" customHeight="1">
      <c r="A24" s="6" t="s">
        <v>58</v>
      </c>
      <c r="B24" s="39" t="s">
        <v>8</v>
      </c>
      <c r="C24" s="40" t="s">
        <v>9</v>
      </c>
      <c r="D24" s="39" t="s">
        <v>8</v>
      </c>
      <c r="E24" s="40" t="s">
        <v>9</v>
      </c>
      <c r="F24" s="39" t="s">
        <v>8</v>
      </c>
      <c r="G24" s="40" t="s">
        <v>9</v>
      </c>
      <c r="H24" s="39" t="s">
        <v>8</v>
      </c>
      <c r="I24" s="40" t="s">
        <v>9</v>
      </c>
      <c r="J24" s="39" t="s">
        <v>8</v>
      </c>
      <c r="K24" s="40" t="s">
        <v>9</v>
      </c>
      <c r="L24" s="39" t="s">
        <v>8</v>
      </c>
      <c r="M24" s="40" t="s">
        <v>9</v>
      </c>
      <c r="N24" s="39" t="s">
        <v>8</v>
      </c>
      <c r="O24" s="40" t="s">
        <v>9</v>
      </c>
      <c r="P24" s="39" t="s">
        <v>8</v>
      </c>
      <c r="Q24" s="40" t="s">
        <v>9</v>
      </c>
      <c r="R24" s="41" t="s">
        <v>6</v>
      </c>
    </row>
    <row r="25" spans="1:18" ht="10.5" customHeight="1">
      <c r="A25"/>
      <c r="B25" s="3"/>
      <c r="C25" s="4"/>
      <c r="D25" s="3"/>
      <c r="E25" s="4"/>
      <c r="F25" s="3"/>
      <c r="G25" s="4"/>
      <c r="H25" s="3"/>
      <c r="I25" s="4"/>
      <c r="J25" s="3"/>
      <c r="K25" s="4"/>
      <c r="L25" s="3"/>
      <c r="M25" s="4"/>
      <c r="N25" s="89"/>
      <c r="O25" s="89"/>
      <c r="P25" s="3"/>
      <c r="Q25" s="4"/>
      <c r="R25" s="9"/>
    </row>
    <row r="26" spans="1:18" ht="10.5" customHeight="1">
      <c r="A26" s="6" t="s">
        <v>30</v>
      </c>
      <c r="B26" s="50">
        <v>0</v>
      </c>
      <c r="C26" s="51">
        <v>0</v>
      </c>
      <c r="D26" s="50">
        <v>0</v>
      </c>
      <c r="E26" s="51">
        <v>0</v>
      </c>
      <c r="F26" s="50">
        <v>0</v>
      </c>
      <c r="G26" s="51">
        <v>0</v>
      </c>
      <c r="H26" s="50">
        <v>0</v>
      </c>
      <c r="I26" s="51">
        <v>0</v>
      </c>
      <c r="J26" s="50">
        <v>0</v>
      </c>
      <c r="K26" s="51">
        <v>0</v>
      </c>
      <c r="L26" s="50">
        <v>0</v>
      </c>
      <c r="M26" s="51">
        <v>1</v>
      </c>
      <c r="N26" s="53">
        <v>0</v>
      </c>
      <c r="O26" s="53">
        <v>0</v>
      </c>
      <c r="P26" s="50">
        <f aca="true" t="shared" si="2" ref="P26:Q30">L26+J26+H26+F26+D26+B26+N26</f>
        <v>0</v>
      </c>
      <c r="Q26" s="51">
        <f t="shared" si="2"/>
        <v>1</v>
      </c>
      <c r="R26" s="52">
        <f>Q26+P26</f>
        <v>1</v>
      </c>
    </row>
    <row r="27" spans="1:18" ht="10.5" customHeight="1">
      <c r="A27" s="60" t="s">
        <v>32</v>
      </c>
      <c r="B27" s="50">
        <v>0</v>
      </c>
      <c r="C27" s="51">
        <v>0</v>
      </c>
      <c r="D27" s="50">
        <v>0</v>
      </c>
      <c r="E27" s="51">
        <v>0</v>
      </c>
      <c r="F27" s="50">
        <v>0</v>
      </c>
      <c r="G27" s="51">
        <v>0</v>
      </c>
      <c r="H27" s="50">
        <v>0</v>
      </c>
      <c r="I27" s="51">
        <v>0</v>
      </c>
      <c r="J27" s="50">
        <v>0</v>
      </c>
      <c r="K27" s="51">
        <v>0</v>
      </c>
      <c r="L27" s="50">
        <v>2</v>
      </c>
      <c r="M27" s="51">
        <v>0</v>
      </c>
      <c r="N27" s="53">
        <v>0</v>
      </c>
      <c r="O27" s="53">
        <v>0</v>
      </c>
      <c r="P27" s="50">
        <f t="shared" si="2"/>
        <v>2</v>
      </c>
      <c r="Q27" s="51">
        <f t="shared" si="2"/>
        <v>0</v>
      </c>
      <c r="R27" s="52">
        <f>Q27+P27</f>
        <v>2</v>
      </c>
    </row>
    <row r="28" spans="1:18" ht="10.5" customHeight="1">
      <c r="A28" s="60" t="s">
        <v>43</v>
      </c>
      <c r="B28" s="50">
        <v>1</v>
      </c>
      <c r="C28" s="51">
        <v>0</v>
      </c>
      <c r="D28" s="50">
        <v>0</v>
      </c>
      <c r="E28" s="51">
        <v>0</v>
      </c>
      <c r="F28" s="50">
        <v>0</v>
      </c>
      <c r="G28" s="51">
        <v>0</v>
      </c>
      <c r="H28" s="50">
        <v>0</v>
      </c>
      <c r="I28" s="51">
        <v>0</v>
      </c>
      <c r="J28" s="50">
        <v>0</v>
      </c>
      <c r="K28" s="51">
        <v>0</v>
      </c>
      <c r="L28" s="50">
        <v>2</v>
      </c>
      <c r="M28" s="51">
        <v>0</v>
      </c>
      <c r="N28" s="53">
        <v>0</v>
      </c>
      <c r="O28" s="53">
        <v>0</v>
      </c>
      <c r="P28" s="50">
        <f t="shared" si="2"/>
        <v>3</v>
      </c>
      <c r="Q28" s="51">
        <f t="shared" si="2"/>
        <v>0</v>
      </c>
      <c r="R28" s="52">
        <f>Q28+P28</f>
        <v>3</v>
      </c>
    </row>
    <row r="29" spans="1:18" ht="10.5" customHeight="1">
      <c r="A29" s="6" t="s">
        <v>47</v>
      </c>
      <c r="B29" s="50">
        <v>0</v>
      </c>
      <c r="C29" s="51">
        <v>0</v>
      </c>
      <c r="D29" s="50">
        <v>0</v>
      </c>
      <c r="E29" s="51">
        <v>0</v>
      </c>
      <c r="F29" s="50">
        <v>0</v>
      </c>
      <c r="G29" s="51">
        <v>0</v>
      </c>
      <c r="H29" s="50">
        <v>0</v>
      </c>
      <c r="I29" s="51">
        <v>0</v>
      </c>
      <c r="J29" s="50">
        <v>0</v>
      </c>
      <c r="K29" s="51">
        <v>0</v>
      </c>
      <c r="L29" s="50">
        <v>1</v>
      </c>
      <c r="M29" s="51">
        <v>0</v>
      </c>
      <c r="N29" s="53">
        <v>0</v>
      </c>
      <c r="O29" s="53">
        <v>0</v>
      </c>
      <c r="P29" s="50">
        <f t="shared" si="2"/>
        <v>1</v>
      </c>
      <c r="Q29" s="51">
        <f t="shared" si="2"/>
        <v>0</v>
      </c>
      <c r="R29" s="52">
        <f>Q29+P29</f>
        <v>1</v>
      </c>
    </row>
    <row r="30" spans="1:18" ht="10.5" customHeight="1">
      <c r="A30" s="6" t="s">
        <v>52</v>
      </c>
      <c r="B30" s="50">
        <v>0</v>
      </c>
      <c r="C30" s="51">
        <v>1</v>
      </c>
      <c r="D30" s="50">
        <v>0</v>
      </c>
      <c r="E30" s="51">
        <v>0</v>
      </c>
      <c r="F30" s="50">
        <v>0</v>
      </c>
      <c r="G30" s="51">
        <v>0</v>
      </c>
      <c r="H30" s="50">
        <v>0</v>
      </c>
      <c r="I30" s="51">
        <v>0</v>
      </c>
      <c r="J30" s="50">
        <v>0</v>
      </c>
      <c r="K30" s="51">
        <v>0</v>
      </c>
      <c r="L30" s="50">
        <v>0</v>
      </c>
      <c r="M30" s="51">
        <v>0</v>
      </c>
      <c r="N30" s="53">
        <v>1</v>
      </c>
      <c r="O30" s="53">
        <v>0</v>
      </c>
      <c r="P30" s="50">
        <f t="shared" si="2"/>
        <v>1</v>
      </c>
      <c r="Q30" s="51">
        <f t="shared" si="2"/>
        <v>1</v>
      </c>
      <c r="R30" s="52">
        <f>Q30+P30</f>
        <v>2</v>
      </c>
    </row>
    <row r="31" spans="2:18" ht="10.5" customHeight="1">
      <c r="B31" s="10"/>
      <c r="C31" s="11"/>
      <c r="D31" s="10"/>
      <c r="E31" s="11"/>
      <c r="F31" s="10"/>
      <c r="G31" s="11"/>
      <c r="H31" s="10"/>
      <c r="I31" s="11"/>
      <c r="J31" s="10"/>
      <c r="K31" s="11"/>
      <c r="L31" s="10"/>
      <c r="M31" s="11"/>
      <c r="N31" s="20"/>
      <c r="O31" s="20"/>
      <c r="P31" s="10"/>
      <c r="Q31" s="11"/>
      <c r="R31" s="12"/>
    </row>
    <row r="32" spans="2:18" ht="10.5" customHeight="1">
      <c r="B32" s="17"/>
      <c r="C32" s="17"/>
      <c r="D32" s="17"/>
      <c r="E32" s="17"/>
      <c r="F32" s="17"/>
      <c r="G32" s="17"/>
      <c r="H32" s="17"/>
      <c r="I32" s="17"/>
      <c r="J32" s="17"/>
      <c r="K32" s="17"/>
      <c r="L32" s="17"/>
      <c r="M32" s="17"/>
      <c r="N32" s="17"/>
      <c r="O32" s="17"/>
      <c r="P32" s="17"/>
      <c r="Q32" s="17"/>
      <c r="R32" s="17"/>
    </row>
    <row r="33" ht="10.5" customHeight="1">
      <c r="A33" s="6" t="s">
        <v>10</v>
      </c>
    </row>
    <row r="34" spans="1:18" s="32" customFormat="1" ht="10.5" customHeight="1">
      <c r="A34" s="33" t="s">
        <v>11</v>
      </c>
      <c r="B34" s="48" t="s">
        <v>0</v>
      </c>
      <c r="C34" s="49"/>
      <c r="D34" s="48" t="s">
        <v>1</v>
      </c>
      <c r="E34" s="49"/>
      <c r="F34" s="48" t="s">
        <v>2</v>
      </c>
      <c r="G34" s="49"/>
      <c r="H34" s="48" t="s">
        <v>3</v>
      </c>
      <c r="I34" s="49"/>
      <c r="J34" s="48" t="s">
        <v>4</v>
      </c>
      <c r="K34" s="49"/>
      <c r="L34" s="131" t="s">
        <v>5</v>
      </c>
      <c r="M34" s="133"/>
      <c r="N34" s="87" t="s">
        <v>48</v>
      </c>
      <c r="O34" s="87"/>
      <c r="P34" s="48" t="s">
        <v>6</v>
      </c>
      <c r="Q34" s="49"/>
      <c r="R34" s="38" t="s">
        <v>7</v>
      </c>
    </row>
    <row r="35" spans="1:18" s="32" customFormat="1" ht="10.5" customHeight="1">
      <c r="A35" s="33" t="s">
        <v>12</v>
      </c>
      <c r="B35" s="43" t="s">
        <v>8</v>
      </c>
      <c r="C35" s="44" t="s">
        <v>9</v>
      </c>
      <c r="D35" s="43" t="s">
        <v>8</v>
      </c>
      <c r="E35" s="44" t="s">
        <v>9</v>
      </c>
      <c r="F35" s="43" t="s">
        <v>8</v>
      </c>
      <c r="G35" s="44" t="s">
        <v>9</v>
      </c>
      <c r="H35" s="43" t="s">
        <v>8</v>
      </c>
      <c r="I35" s="44" t="s">
        <v>9</v>
      </c>
      <c r="J35" s="43" t="s">
        <v>8</v>
      </c>
      <c r="K35" s="44" t="s">
        <v>9</v>
      </c>
      <c r="L35" s="43" t="s">
        <v>8</v>
      </c>
      <c r="M35" s="90" t="s">
        <v>9</v>
      </c>
      <c r="N35" s="39" t="s">
        <v>8</v>
      </c>
      <c r="O35" s="40" t="s">
        <v>9</v>
      </c>
      <c r="P35" s="43" t="s">
        <v>8</v>
      </c>
      <c r="Q35" s="44" t="s">
        <v>9</v>
      </c>
      <c r="R35" s="45" t="s">
        <v>6</v>
      </c>
    </row>
    <row r="36" spans="1:18" ht="10.5" customHeight="1">
      <c r="A36" s="6"/>
      <c r="B36" s="13"/>
      <c r="C36" s="14"/>
      <c r="D36" s="13"/>
      <c r="E36" s="14"/>
      <c r="F36" s="13"/>
      <c r="G36" s="14"/>
      <c r="H36" s="13"/>
      <c r="I36" s="14"/>
      <c r="J36" s="13"/>
      <c r="K36" s="14"/>
      <c r="L36" s="13"/>
      <c r="M36" s="91"/>
      <c r="N36" s="13"/>
      <c r="O36" s="14"/>
      <c r="P36" s="13"/>
      <c r="Q36" s="14"/>
      <c r="R36" s="15"/>
    </row>
    <row r="37" spans="1:18" ht="10.5" customHeight="1">
      <c r="A37" s="6"/>
      <c r="B37" s="50"/>
      <c r="C37" s="51"/>
      <c r="D37" s="50"/>
      <c r="E37" s="51"/>
      <c r="F37" s="50"/>
      <c r="G37" s="51"/>
      <c r="H37" s="50"/>
      <c r="I37" s="51"/>
      <c r="J37" s="50"/>
      <c r="K37" s="51"/>
      <c r="L37" s="50"/>
      <c r="M37" s="53"/>
      <c r="N37" s="50"/>
      <c r="O37" s="51"/>
      <c r="P37" s="50"/>
      <c r="Q37" s="51"/>
      <c r="R37" s="52"/>
    </row>
    <row r="38" spans="1:18" s="17" customFormat="1" ht="10.5" customHeight="1">
      <c r="A38" s="16" t="s">
        <v>30</v>
      </c>
      <c r="B38" s="50">
        <v>163</v>
      </c>
      <c r="C38" s="53">
        <v>29</v>
      </c>
      <c r="D38" s="50">
        <v>27</v>
      </c>
      <c r="E38" s="53">
        <v>20</v>
      </c>
      <c r="F38" s="50">
        <v>5</v>
      </c>
      <c r="G38" s="53">
        <v>0</v>
      </c>
      <c r="H38" s="50">
        <v>11</v>
      </c>
      <c r="I38" s="53">
        <v>3</v>
      </c>
      <c r="J38" s="50">
        <v>3</v>
      </c>
      <c r="K38" s="53">
        <v>2</v>
      </c>
      <c r="L38" s="50">
        <v>13</v>
      </c>
      <c r="M38" s="53">
        <v>1</v>
      </c>
      <c r="N38" s="50">
        <v>0</v>
      </c>
      <c r="O38" s="51">
        <v>0</v>
      </c>
      <c r="P38" s="50">
        <f>+N38+L38+J38+H38+F38+D38+B38</f>
        <v>222</v>
      </c>
      <c r="Q38" s="53">
        <f>M38+K38+I38+G38+E38+C38</f>
        <v>55</v>
      </c>
      <c r="R38" s="52">
        <f>Q38+P38</f>
        <v>277</v>
      </c>
    </row>
    <row r="39" spans="1:18" s="17" customFormat="1" ht="10.5" customHeight="1">
      <c r="A39" s="16" t="s">
        <v>32</v>
      </c>
      <c r="B39" s="50">
        <v>170</v>
      </c>
      <c r="C39" s="53">
        <v>40</v>
      </c>
      <c r="D39" s="50">
        <v>20</v>
      </c>
      <c r="E39" s="53">
        <v>20</v>
      </c>
      <c r="F39" s="50">
        <v>4</v>
      </c>
      <c r="G39" s="53">
        <v>0</v>
      </c>
      <c r="H39" s="50">
        <v>12</v>
      </c>
      <c r="I39" s="53">
        <v>3</v>
      </c>
      <c r="J39" s="50">
        <v>7</v>
      </c>
      <c r="K39" s="53">
        <v>1</v>
      </c>
      <c r="L39" s="50">
        <v>10</v>
      </c>
      <c r="M39" s="53">
        <v>4</v>
      </c>
      <c r="N39" s="50">
        <v>0</v>
      </c>
      <c r="O39" s="51">
        <v>0</v>
      </c>
      <c r="P39" s="50">
        <f>+N39+L39+J39+H39+F39+D39+B39</f>
        <v>223</v>
      </c>
      <c r="Q39" s="53">
        <f>M39+K39+I39+G39+E39+C39</f>
        <v>68</v>
      </c>
      <c r="R39" s="52">
        <f>Q39+P39</f>
        <v>291</v>
      </c>
    </row>
    <row r="40" spans="1:18" s="17" customFormat="1" ht="10.5" customHeight="1">
      <c r="A40" s="16" t="s">
        <v>43</v>
      </c>
      <c r="B40" s="50">
        <v>182</v>
      </c>
      <c r="C40" s="53">
        <v>31</v>
      </c>
      <c r="D40" s="50">
        <v>20</v>
      </c>
      <c r="E40" s="53">
        <v>16</v>
      </c>
      <c r="F40" s="50">
        <v>4</v>
      </c>
      <c r="G40" s="53">
        <v>0</v>
      </c>
      <c r="H40" s="50">
        <v>10</v>
      </c>
      <c r="I40" s="53">
        <v>3</v>
      </c>
      <c r="J40" s="50">
        <v>7</v>
      </c>
      <c r="K40" s="53">
        <v>0</v>
      </c>
      <c r="L40" s="50">
        <v>14</v>
      </c>
      <c r="M40" s="53">
        <v>3</v>
      </c>
      <c r="N40" s="50">
        <v>0</v>
      </c>
      <c r="O40" s="51">
        <v>0</v>
      </c>
      <c r="P40" s="50">
        <f>+N40+L40+J40+H40+F40+D40+B40</f>
        <v>237</v>
      </c>
      <c r="Q40" s="53">
        <f>M40+K40+I40+G40+E40+C40</f>
        <v>53</v>
      </c>
      <c r="R40" s="52">
        <f>Q40+P40</f>
        <v>290</v>
      </c>
    </row>
    <row r="41" spans="1:18" s="17" customFormat="1" ht="10.5" customHeight="1">
      <c r="A41" s="16" t="s">
        <v>47</v>
      </c>
      <c r="B41" s="50">
        <v>163</v>
      </c>
      <c r="C41" s="53">
        <v>20</v>
      </c>
      <c r="D41" s="50">
        <v>21</v>
      </c>
      <c r="E41" s="53">
        <v>7</v>
      </c>
      <c r="F41" s="50">
        <v>2</v>
      </c>
      <c r="G41" s="53">
        <v>0</v>
      </c>
      <c r="H41" s="50">
        <v>14</v>
      </c>
      <c r="I41" s="53">
        <v>1</v>
      </c>
      <c r="J41" s="50">
        <v>3</v>
      </c>
      <c r="K41" s="53">
        <v>1</v>
      </c>
      <c r="L41" s="50">
        <v>9</v>
      </c>
      <c r="M41" s="53">
        <v>2</v>
      </c>
      <c r="N41" s="50">
        <v>1</v>
      </c>
      <c r="O41" s="51">
        <v>0</v>
      </c>
      <c r="P41" s="50">
        <f>+N41+L41+J41+H41+F41+D41+B41</f>
        <v>213</v>
      </c>
      <c r="Q41" s="53">
        <f>M41+K41+I41+G41+E41+C41</f>
        <v>31</v>
      </c>
      <c r="R41" s="52">
        <f>Q41+P41</f>
        <v>244</v>
      </c>
    </row>
    <row r="42" spans="1:18" s="17" customFormat="1" ht="10.5" customHeight="1">
      <c r="A42" s="16" t="s">
        <v>52</v>
      </c>
      <c r="B42" s="50">
        <f>159+1</f>
        <v>160</v>
      </c>
      <c r="C42" s="53">
        <v>12</v>
      </c>
      <c r="D42" s="50">
        <v>21</v>
      </c>
      <c r="E42" s="53">
        <v>7</v>
      </c>
      <c r="F42" s="50">
        <v>3</v>
      </c>
      <c r="G42" s="53">
        <v>0</v>
      </c>
      <c r="H42" s="50">
        <v>10</v>
      </c>
      <c r="I42" s="53">
        <v>0</v>
      </c>
      <c r="J42" s="50">
        <v>0</v>
      </c>
      <c r="K42" s="53">
        <v>1</v>
      </c>
      <c r="L42" s="50">
        <v>9</v>
      </c>
      <c r="M42" s="53">
        <v>0</v>
      </c>
      <c r="N42" s="50">
        <v>0</v>
      </c>
      <c r="O42" s="51">
        <v>0</v>
      </c>
      <c r="P42" s="50">
        <f>+N42+L42+J42+H42+F42+D42+B42</f>
        <v>203</v>
      </c>
      <c r="Q42" s="53">
        <f>M42+K42+I42+G42+E42+C42</f>
        <v>20</v>
      </c>
      <c r="R42" s="52">
        <f>Q42+P42</f>
        <v>223</v>
      </c>
    </row>
    <row r="43" spans="1:18" ht="10.5" customHeight="1">
      <c r="A43" s="6"/>
      <c r="B43" s="10"/>
      <c r="C43" s="20"/>
      <c r="D43" s="10"/>
      <c r="E43" s="20"/>
      <c r="F43" s="10"/>
      <c r="G43" s="20"/>
      <c r="H43" s="10"/>
      <c r="I43" s="20"/>
      <c r="J43" s="10"/>
      <c r="K43" s="20"/>
      <c r="L43" s="10"/>
      <c r="M43" s="20"/>
      <c r="N43" s="10"/>
      <c r="O43" s="11"/>
      <c r="P43" s="10"/>
      <c r="Q43" s="20"/>
      <c r="R43" s="12"/>
    </row>
    <row r="44" spans="1:18" ht="10.5" customHeight="1">
      <c r="A44" s="6"/>
      <c r="B44" s="17"/>
      <c r="C44" s="17"/>
      <c r="D44" s="17"/>
      <c r="E44" s="17"/>
      <c r="F44" s="17"/>
      <c r="G44" s="17"/>
      <c r="H44" s="17"/>
      <c r="I44" s="17"/>
      <c r="J44" s="17"/>
      <c r="K44" s="17"/>
      <c r="L44" s="17"/>
      <c r="M44" s="17"/>
      <c r="N44" s="17"/>
      <c r="O44" s="17"/>
      <c r="P44" s="17"/>
      <c r="Q44" s="17"/>
      <c r="R44" s="17"/>
    </row>
    <row r="45" spans="1:17" ht="10.5" customHeight="1">
      <c r="A45" s="6" t="s">
        <v>13</v>
      </c>
      <c r="B45"/>
      <c r="C45"/>
      <c r="D45"/>
      <c r="E45"/>
      <c r="F45"/>
      <c r="G45"/>
      <c r="H45"/>
      <c r="I45"/>
      <c r="J45"/>
      <c r="K45"/>
      <c r="L45"/>
      <c r="M45"/>
      <c r="N45"/>
      <c r="O45"/>
      <c r="P45"/>
      <c r="Q45"/>
    </row>
    <row r="46" spans="1:18" s="32" customFormat="1" ht="10.5" customHeight="1">
      <c r="A46" s="33" t="s">
        <v>11</v>
      </c>
      <c r="B46" s="48" t="s">
        <v>0</v>
      </c>
      <c r="C46" s="49"/>
      <c r="D46" s="48" t="s">
        <v>1</v>
      </c>
      <c r="E46" s="49"/>
      <c r="F46" s="48" t="s">
        <v>2</v>
      </c>
      <c r="G46" s="49"/>
      <c r="H46" s="48" t="s">
        <v>3</v>
      </c>
      <c r="I46" s="49"/>
      <c r="J46" s="48" t="s">
        <v>4</v>
      </c>
      <c r="K46" s="49"/>
      <c r="L46" s="131" t="s">
        <v>5</v>
      </c>
      <c r="M46" s="132"/>
      <c r="N46" s="48" t="s">
        <v>48</v>
      </c>
      <c r="O46" s="49"/>
      <c r="P46" s="48" t="s">
        <v>6</v>
      </c>
      <c r="Q46" s="49"/>
      <c r="R46" s="38" t="s">
        <v>7</v>
      </c>
    </row>
    <row r="47" spans="1:18" s="32" customFormat="1" ht="10.5" customHeight="1">
      <c r="A47" s="33" t="s">
        <v>12</v>
      </c>
      <c r="B47" s="43" t="s">
        <v>8</v>
      </c>
      <c r="C47" s="44" t="s">
        <v>9</v>
      </c>
      <c r="D47" s="43" t="s">
        <v>8</v>
      </c>
      <c r="E47" s="44" t="s">
        <v>9</v>
      </c>
      <c r="F47" s="43" t="s">
        <v>8</v>
      </c>
      <c r="G47" s="44" t="s">
        <v>9</v>
      </c>
      <c r="H47" s="43" t="s">
        <v>8</v>
      </c>
      <c r="I47" s="44" t="s">
        <v>9</v>
      </c>
      <c r="J47" s="43" t="s">
        <v>8</v>
      </c>
      <c r="K47" s="44" t="s">
        <v>9</v>
      </c>
      <c r="L47" s="43" t="s">
        <v>8</v>
      </c>
      <c r="M47" s="90" t="s">
        <v>9</v>
      </c>
      <c r="N47" s="39" t="s">
        <v>8</v>
      </c>
      <c r="O47" s="40" t="s">
        <v>9</v>
      </c>
      <c r="P47" s="43" t="s">
        <v>8</v>
      </c>
      <c r="Q47" s="44" t="s">
        <v>9</v>
      </c>
      <c r="R47" s="45" t="s">
        <v>6</v>
      </c>
    </row>
    <row r="48" spans="1:18" ht="10.5" customHeight="1">
      <c r="A48" s="6"/>
      <c r="B48" s="50"/>
      <c r="C48" s="51"/>
      <c r="D48" s="50"/>
      <c r="E48" s="51"/>
      <c r="F48" s="50"/>
      <c r="G48" s="51"/>
      <c r="H48" s="50"/>
      <c r="I48" s="51"/>
      <c r="J48" s="50"/>
      <c r="K48" s="51"/>
      <c r="L48" s="50"/>
      <c r="M48" s="53"/>
      <c r="N48" s="50"/>
      <c r="O48" s="51"/>
      <c r="P48" s="50"/>
      <c r="Q48" s="51"/>
      <c r="R48" s="52"/>
    </row>
    <row r="49" spans="1:18" s="17" customFormat="1" ht="11.25" customHeight="1">
      <c r="A49" s="16" t="s">
        <v>30</v>
      </c>
      <c r="B49" s="50">
        <v>12</v>
      </c>
      <c r="C49" s="53">
        <v>1</v>
      </c>
      <c r="D49" s="50">
        <v>1</v>
      </c>
      <c r="E49" s="53">
        <v>2</v>
      </c>
      <c r="F49" s="50">
        <v>1</v>
      </c>
      <c r="G49" s="53">
        <v>0</v>
      </c>
      <c r="H49" s="50">
        <v>1</v>
      </c>
      <c r="I49" s="53">
        <v>0</v>
      </c>
      <c r="J49" s="50">
        <v>0</v>
      </c>
      <c r="K49" s="53">
        <v>0</v>
      </c>
      <c r="L49" s="50">
        <v>12</v>
      </c>
      <c r="M49" s="53">
        <v>3</v>
      </c>
      <c r="N49" s="50">
        <v>0</v>
      </c>
      <c r="O49" s="51">
        <v>0</v>
      </c>
      <c r="P49" s="50">
        <f aca="true" t="shared" si="3" ref="P49:Q53">N49+L49+J49+H49+F49+D49+B49</f>
        <v>27</v>
      </c>
      <c r="Q49" s="51">
        <f t="shared" si="3"/>
        <v>6</v>
      </c>
      <c r="R49" s="52">
        <f>Q49+P49</f>
        <v>33</v>
      </c>
    </row>
    <row r="50" spans="1:18" s="17" customFormat="1" ht="10.5" customHeight="1">
      <c r="A50" s="16" t="s">
        <v>32</v>
      </c>
      <c r="B50" s="50">
        <v>9</v>
      </c>
      <c r="C50" s="53">
        <v>4</v>
      </c>
      <c r="D50" s="50">
        <v>2</v>
      </c>
      <c r="E50" s="53">
        <v>2</v>
      </c>
      <c r="F50" s="50">
        <v>0</v>
      </c>
      <c r="G50" s="53">
        <v>0</v>
      </c>
      <c r="H50" s="50">
        <v>1</v>
      </c>
      <c r="I50" s="53">
        <v>0</v>
      </c>
      <c r="J50" s="50">
        <v>0</v>
      </c>
      <c r="K50" s="53">
        <v>0</v>
      </c>
      <c r="L50" s="50">
        <v>12</v>
      </c>
      <c r="M50" s="53">
        <v>1</v>
      </c>
      <c r="N50" s="50">
        <v>0</v>
      </c>
      <c r="O50" s="51">
        <v>0</v>
      </c>
      <c r="P50" s="50">
        <f t="shared" si="3"/>
        <v>24</v>
      </c>
      <c r="Q50" s="51">
        <f t="shared" si="3"/>
        <v>7</v>
      </c>
      <c r="R50" s="52">
        <f>Q50+P50</f>
        <v>31</v>
      </c>
    </row>
    <row r="51" spans="1:18" s="17" customFormat="1" ht="10.5" customHeight="1">
      <c r="A51" s="16" t="s">
        <v>43</v>
      </c>
      <c r="B51" s="50">
        <v>15</v>
      </c>
      <c r="C51" s="53">
        <v>1</v>
      </c>
      <c r="D51" s="50">
        <v>1</v>
      </c>
      <c r="E51" s="53">
        <v>2</v>
      </c>
      <c r="F51" s="50">
        <v>0</v>
      </c>
      <c r="G51" s="53">
        <v>0</v>
      </c>
      <c r="H51" s="50">
        <v>0</v>
      </c>
      <c r="I51" s="53">
        <v>0</v>
      </c>
      <c r="J51" s="50">
        <v>0</v>
      </c>
      <c r="K51" s="53">
        <v>0</v>
      </c>
      <c r="L51" s="50">
        <v>24</v>
      </c>
      <c r="M51" s="53">
        <v>2</v>
      </c>
      <c r="N51" s="50">
        <v>0</v>
      </c>
      <c r="O51" s="51">
        <v>0</v>
      </c>
      <c r="P51" s="50">
        <f t="shared" si="3"/>
        <v>40</v>
      </c>
      <c r="Q51" s="51">
        <f t="shared" si="3"/>
        <v>5</v>
      </c>
      <c r="R51" s="52">
        <f>Q51+P51</f>
        <v>45</v>
      </c>
    </row>
    <row r="52" spans="1:18" s="17" customFormat="1" ht="10.5" customHeight="1">
      <c r="A52" s="16" t="s">
        <v>61</v>
      </c>
      <c r="B52" s="50">
        <v>16</v>
      </c>
      <c r="C52" s="53">
        <v>4</v>
      </c>
      <c r="D52" s="50">
        <v>1</v>
      </c>
      <c r="E52" s="53">
        <v>3</v>
      </c>
      <c r="F52" s="50">
        <v>0</v>
      </c>
      <c r="G52" s="53">
        <v>0</v>
      </c>
      <c r="H52" s="50">
        <v>0</v>
      </c>
      <c r="I52" s="53">
        <v>0</v>
      </c>
      <c r="J52" s="50">
        <v>0</v>
      </c>
      <c r="K52" s="53">
        <v>0</v>
      </c>
      <c r="L52" s="50">
        <v>20</v>
      </c>
      <c r="M52" s="53">
        <v>2</v>
      </c>
      <c r="N52" s="50">
        <v>1</v>
      </c>
      <c r="O52" s="51">
        <v>0</v>
      </c>
      <c r="P52" s="50">
        <f t="shared" si="3"/>
        <v>38</v>
      </c>
      <c r="Q52" s="51">
        <f t="shared" si="3"/>
        <v>9</v>
      </c>
      <c r="R52" s="52">
        <f>Q52+P52</f>
        <v>47</v>
      </c>
    </row>
    <row r="53" spans="1:18" s="17" customFormat="1" ht="10.5" customHeight="1">
      <c r="A53" s="16" t="s">
        <v>62</v>
      </c>
      <c r="B53" s="50">
        <f>15+5</f>
        <v>20</v>
      </c>
      <c r="C53" s="53">
        <f>2+1</f>
        <v>3</v>
      </c>
      <c r="D53" s="50">
        <v>0</v>
      </c>
      <c r="E53" s="53">
        <v>1</v>
      </c>
      <c r="F53" s="50">
        <v>0</v>
      </c>
      <c r="G53" s="53">
        <v>0</v>
      </c>
      <c r="H53" s="50">
        <v>0</v>
      </c>
      <c r="I53" s="53">
        <v>1</v>
      </c>
      <c r="J53" s="50">
        <v>0</v>
      </c>
      <c r="K53" s="53">
        <v>0</v>
      </c>
      <c r="L53" s="50">
        <f>7+9</f>
        <v>16</v>
      </c>
      <c r="M53" s="53">
        <v>2</v>
      </c>
      <c r="N53" s="50">
        <v>1</v>
      </c>
      <c r="O53" s="51">
        <v>0</v>
      </c>
      <c r="P53" s="50">
        <f t="shared" si="3"/>
        <v>37</v>
      </c>
      <c r="Q53" s="51">
        <f t="shared" si="3"/>
        <v>7</v>
      </c>
      <c r="R53" s="52">
        <f>Q53+P53</f>
        <v>44</v>
      </c>
    </row>
    <row r="54" spans="1:18" ht="10.5" customHeight="1">
      <c r="A54"/>
      <c r="B54" s="24"/>
      <c r="C54" s="23"/>
      <c r="D54" s="24"/>
      <c r="E54" s="23"/>
      <c r="F54" s="24"/>
      <c r="G54" s="23"/>
      <c r="H54" s="24"/>
      <c r="I54" s="23"/>
      <c r="J54" s="24"/>
      <c r="K54" s="23"/>
      <c r="L54" s="24"/>
      <c r="M54" s="23"/>
      <c r="N54" s="24"/>
      <c r="O54" s="93"/>
      <c r="P54" s="24"/>
      <c r="Q54" s="23"/>
      <c r="R54" s="12"/>
    </row>
    <row r="55" spans="1:17" ht="10.5" customHeight="1">
      <c r="A55"/>
      <c r="B55"/>
      <c r="C55"/>
      <c r="D55"/>
      <c r="E55"/>
      <c r="F55"/>
      <c r="G55"/>
      <c r="H55"/>
      <c r="I55"/>
      <c r="J55"/>
      <c r="K55"/>
      <c r="L55"/>
      <c r="M55"/>
      <c r="N55"/>
      <c r="O55"/>
      <c r="P55"/>
      <c r="Q55"/>
    </row>
    <row r="56" ht="10.5" customHeight="1">
      <c r="A56" s="85"/>
    </row>
    <row r="57" ht="10.5" customHeight="1">
      <c r="A57" s="28"/>
    </row>
    <row r="58" ht="10.5" customHeight="1">
      <c r="A58" s="85"/>
    </row>
    <row r="59" spans="1:8" ht="10.5" customHeight="1">
      <c r="A59" s="32" t="s">
        <v>63</v>
      </c>
      <c r="B59" s="32"/>
      <c r="C59" s="32"/>
      <c r="D59" s="32"/>
      <c r="E59" s="32"/>
      <c r="F59" s="32"/>
      <c r="G59" s="32"/>
      <c r="H59" s="32"/>
    </row>
    <row r="102" spans="1:18" s="17" customFormat="1" ht="10.5" customHeight="1">
      <c r="A102" s="2"/>
      <c r="B102" s="2"/>
      <c r="C102" s="2"/>
      <c r="D102" s="2"/>
      <c r="E102" s="2"/>
      <c r="F102" s="2"/>
      <c r="G102" s="2"/>
      <c r="H102" s="2"/>
      <c r="I102" s="2"/>
      <c r="J102" s="2"/>
      <c r="K102" s="2"/>
      <c r="L102" s="2"/>
      <c r="M102" s="2"/>
      <c r="N102" s="2"/>
      <c r="O102" s="2"/>
      <c r="P102" s="2"/>
      <c r="Q102" s="2"/>
      <c r="R102" s="2"/>
    </row>
    <row r="142" spans="1:18" s="17" customFormat="1" ht="10.5" customHeight="1">
      <c r="A142" s="2"/>
      <c r="B142" s="2"/>
      <c r="C142" s="2"/>
      <c r="D142" s="2"/>
      <c r="E142" s="2"/>
      <c r="F142" s="2"/>
      <c r="G142" s="2"/>
      <c r="H142" s="2"/>
      <c r="I142" s="2"/>
      <c r="J142" s="2"/>
      <c r="K142" s="2"/>
      <c r="L142" s="2"/>
      <c r="M142" s="2"/>
      <c r="N142" s="2"/>
      <c r="O142" s="2"/>
      <c r="P142" s="2"/>
      <c r="Q142" s="2"/>
      <c r="R142" s="2"/>
    </row>
    <row r="152" spans="1:18" s="17" customFormat="1" ht="10.5" customHeight="1">
      <c r="A152" s="2"/>
      <c r="B152" s="2"/>
      <c r="C152" s="2"/>
      <c r="D152" s="2"/>
      <c r="E152" s="2"/>
      <c r="F152" s="2"/>
      <c r="G152" s="2"/>
      <c r="H152" s="2"/>
      <c r="I152" s="2"/>
      <c r="J152" s="2"/>
      <c r="K152" s="2"/>
      <c r="L152" s="2"/>
      <c r="M152" s="2"/>
      <c r="N152" s="2"/>
      <c r="O152" s="2"/>
      <c r="P152" s="2"/>
      <c r="Q152" s="2"/>
      <c r="R152" s="2"/>
    </row>
    <row r="192" spans="1:18" s="17" customFormat="1" ht="10.5" customHeight="1">
      <c r="A192" s="2"/>
      <c r="B192" s="2"/>
      <c r="C192" s="2"/>
      <c r="D192" s="2"/>
      <c r="E192" s="2"/>
      <c r="F192" s="2"/>
      <c r="G192" s="2"/>
      <c r="H192" s="2"/>
      <c r="I192" s="2"/>
      <c r="J192" s="2"/>
      <c r="K192" s="2"/>
      <c r="L192" s="2"/>
      <c r="M192" s="2"/>
      <c r="N192" s="2"/>
      <c r="O192" s="2"/>
      <c r="P192" s="2"/>
      <c r="Q192" s="2"/>
      <c r="R192" s="2"/>
    </row>
    <row r="202" spans="1:18" s="17" customFormat="1" ht="10.5" customHeight="1">
      <c r="A202" s="2"/>
      <c r="B202" s="2"/>
      <c r="C202" s="2"/>
      <c r="D202" s="2"/>
      <c r="E202" s="2"/>
      <c r="F202" s="2"/>
      <c r="G202" s="2"/>
      <c r="H202" s="2"/>
      <c r="I202" s="2"/>
      <c r="J202" s="2"/>
      <c r="K202" s="2"/>
      <c r="L202" s="2"/>
      <c r="M202" s="2"/>
      <c r="N202" s="2"/>
      <c r="O202" s="2"/>
      <c r="P202" s="2"/>
      <c r="Q202" s="2"/>
      <c r="R202" s="2"/>
    </row>
    <row r="244" spans="1:18" s="17" customFormat="1" ht="10.5" customHeight="1">
      <c r="A244" s="2"/>
      <c r="B244" s="2"/>
      <c r="C244" s="2"/>
      <c r="D244" s="2"/>
      <c r="E244" s="2"/>
      <c r="F244" s="2"/>
      <c r="G244" s="2"/>
      <c r="H244" s="2"/>
      <c r="I244" s="2"/>
      <c r="J244" s="2"/>
      <c r="K244" s="2"/>
      <c r="L244" s="2"/>
      <c r="M244" s="2"/>
      <c r="N244" s="2"/>
      <c r="O244" s="2"/>
      <c r="P244" s="2"/>
      <c r="Q244" s="2"/>
      <c r="R244" s="2"/>
    </row>
    <row r="286" spans="1:18" s="17" customFormat="1" ht="10.5" customHeight="1">
      <c r="A286" s="2"/>
      <c r="B286" s="2"/>
      <c r="C286" s="2"/>
      <c r="D286" s="2"/>
      <c r="E286" s="2"/>
      <c r="F286" s="2"/>
      <c r="G286" s="2"/>
      <c r="H286" s="2"/>
      <c r="I286" s="2"/>
      <c r="J286" s="2"/>
      <c r="K286" s="2"/>
      <c r="L286" s="2"/>
      <c r="M286" s="2"/>
      <c r="N286" s="2"/>
      <c r="O286" s="2"/>
      <c r="P286" s="2"/>
      <c r="Q286" s="2"/>
      <c r="R286" s="2"/>
    </row>
    <row r="296" spans="1:18" s="17" customFormat="1" ht="10.5" customHeight="1">
      <c r="A296" s="2"/>
      <c r="B296" s="2"/>
      <c r="C296" s="2"/>
      <c r="D296" s="2"/>
      <c r="E296" s="2"/>
      <c r="F296" s="2"/>
      <c r="G296" s="2"/>
      <c r="H296" s="2"/>
      <c r="I296" s="2"/>
      <c r="J296" s="2"/>
      <c r="K296" s="2"/>
      <c r="L296" s="2"/>
      <c r="M296" s="2"/>
      <c r="N296" s="2"/>
      <c r="O296" s="2"/>
      <c r="P296" s="2"/>
      <c r="Q296" s="2"/>
      <c r="R296" s="2"/>
    </row>
    <row r="309" spans="1:18" s="17" customFormat="1" ht="10.5" customHeight="1">
      <c r="A309" s="2"/>
      <c r="B309" s="2"/>
      <c r="C309" s="2"/>
      <c r="D309" s="2"/>
      <c r="E309" s="2"/>
      <c r="F309" s="2"/>
      <c r="G309" s="2"/>
      <c r="H309" s="2"/>
      <c r="I309" s="2"/>
      <c r="J309" s="2"/>
      <c r="K309" s="2"/>
      <c r="L309" s="2"/>
      <c r="M309" s="2"/>
      <c r="N309" s="2"/>
      <c r="O309" s="2"/>
      <c r="P309" s="2"/>
      <c r="Q309" s="2"/>
      <c r="R309" s="2"/>
    </row>
    <row r="339" spans="1:18" s="17" customFormat="1" ht="10.5" customHeight="1">
      <c r="A339" s="2"/>
      <c r="B339" s="2"/>
      <c r="C339" s="2"/>
      <c r="D339" s="2"/>
      <c r="E339" s="2"/>
      <c r="F339" s="2"/>
      <c r="G339" s="2"/>
      <c r="H339" s="2"/>
      <c r="I339" s="2"/>
      <c r="J339" s="2"/>
      <c r="K339" s="2"/>
      <c r="L339" s="2"/>
      <c r="M339" s="2"/>
      <c r="N339" s="2"/>
      <c r="O339" s="2"/>
      <c r="P339" s="2"/>
      <c r="Q339" s="2"/>
      <c r="R339" s="2"/>
    </row>
    <row r="349" spans="1:18" s="17" customFormat="1" ht="10.5" customHeight="1">
      <c r="A349" s="2"/>
      <c r="B349" s="2"/>
      <c r="C349" s="2"/>
      <c r="D349" s="2"/>
      <c r="E349" s="2"/>
      <c r="F349" s="2"/>
      <c r="G349" s="2"/>
      <c r="H349" s="2"/>
      <c r="I349" s="2"/>
      <c r="J349" s="2"/>
      <c r="K349" s="2"/>
      <c r="L349" s="2"/>
      <c r="M349" s="2"/>
      <c r="N349" s="2"/>
      <c r="O349" s="2"/>
      <c r="P349" s="2"/>
      <c r="Q349" s="2"/>
      <c r="R349" s="2"/>
    </row>
    <row r="359" spans="1:18" s="17" customFormat="1" ht="10.5" customHeight="1">
      <c r="A359" s="2"/>
      <c r="B359" s="2"/>
      <c r="C359" s="2"/>
      <c r="D359" s="2"/>
      <c r="E359" s="2"/>
      <c r="F359" s="2"/>
      <c r="G359" s="2"/>
      <c r="H359" s="2"/>
      <c r="I359" s="2"/>
      <c r="J359" s="2"/>
      <c r="K359" s="2"/>
      <c r="L359" s="2"/>
      <c r="M359" s="2"/>
      <c r="N359" s="2"/>
      <c r="O359" s="2"/>
      <c r="P359" s="2"/>
      <c r="Q359" s="2"/>
      <c r="R359" s="2"/>
    </row>
  </sheetData>
  <mergeCells count="5">
    <mergeCell ref="L46:M46"/>
    <mergeCell ref="L3:M3"/>
    <mergeCell ref="L13:M13"/>
    <mergeCell ref="L23:M23"/>
    <mergeCell ref="L34:M34"/>
  </mergeCells>
  <printOptions horizontalCentered="1"/>
  <pageMargins left="0.25" right="0.25" top="1" bottom="0.75" header="0.5" footer="0.25"/>
  <pageSetup fitToHeight="1" fitToWidth="1" horizontalDpi="300" verticalDpi="300" orientation="landscape" scale="81" r:id="rId1"/>
  <headerFooter alignWithMargins="0">
    <oddHeader>&amp;CThe University of Alabama in Huntsville
Unit Academic Reports 
</oddHeader>
    <oddFooter>&amp;L&amp;8Office of Institutional Research
&amp;D
&amp;F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299"/>
  <sheetViews>
    <sheetView workbookViewId="0" topLeftCell="A1">
      <selection activeCell="H40" sqref="H40"/>
    </sheetView>
  </sheetViews>
  <sheetFormatPr defaultColWidth="9.140625" defaultRowHeight="12" customHeight="1"/>
  <cols>
    <col min="1" max="1" width="25.7109375" style="28" customWidth="1"/>
    <col min="2" max="8" width="15.7109375" style="2" customWidth="1"/>
    <col min="9" max="16384" width="9.140625" style="2" customWidth="1"/>
  </cols>
  <sheetData>
    <row r="1" ht="12" customHeight="1">
      <c r="A1" s="63" t="s">
        <v>38</v>
      </c>
    </row>
    <row r="3" spans="1:8" ht="12" customHeight="1">
      <c r="A3" s="6" t="s">
        <v>10</v>
      </c>
      <c r="F3"/>
      <c r="G3"/>
      <c r="H3"/>
    </row>
    <row r="4" spans="1:7" s="28" customFormat="1" ht="12" customHeight="1">
      <c r="A4" s="6" t="s">
        <v>11</v>
      </c>
      <c r="B4" s="46" t="s">
        <v>16</v>
      </c>
      <c r="C4" s="46" t="s">
        <v>14</v>
      </c>
      <c r="D4" s="46" t="s">
        <v>15</v>
      </c>
      <c r="E4" s="29"/>
      <c r="F4" s="29"/>
      <c r="G4" s="29"/>
    </row>
    <row r="5" spans="1:7" ht="12" customHeight="1">
      <c r="A5" s="29"/>
      <c r="B5" s="9"/>
      <c r="C5" s="9"/>
      <c r="D5" s="9"/>
      <c r="E5"/>
      <c r="F5"/>
      <c r="G5"/>
    </row>
    <row r="6" spans="1:7" s="17" customFormat="1" ht="12" customHeight="1">
      <c r="A6" s="16" t="s">
        <v>30</v>
      </c>
      <c r="B6" s="13">
        <v>136</v>
      </c>
      <c r="C6" s="15">
        <f>CPE!R38</f>
        <v>277</v>
      </c>
      <c r="D6" s="15">
        <v>251</v>
      </c>
      <c r="E6" s="27"/>
      <c r="F6" s="27"/>
      <c r="G6" s="27"/>
    </row>
    <row r="7" spans="1:7" s="17" customFormat="1" ht="12" customHeight="1">
      <c r="A7" s="16" t="s">
        <v>32</v>
      </c>
      <c r="B7" s="13">
        <v>147</v>
      </c>
      <c r="C7" s="15">
        <f>CPE!R39</f>
        <v>291</v>
      </c>
      <c r="D7" s="15">
        <v>252</v>
      </c>
      <c r="E7" s="27"/>
      <c r="F7" s="27"/>
      <c r="G7" s="27"/>
    </row>
    <row r="8" spans="1:7" s="17" customFormat="1" ht="12" customHeight="1">
      <c r="A8" s="16" t="s">
        <v>43</v>
      </c>
      <c r="B8" s="13">
        <v>148</v>
      </c>
      <c r="C8" s="15">
        <f>CPE!R40</f>
        <v>290</v>
      </c>
      <c r="D8" s="15">
        <f>236+3</f>
        <v>239</v>
      </c>
      <c r="E8" s="27"/>
      <c r="F8" s="27"/>
      <c r="G8" s="27"/>
    </row>
    <row r="9" spans="1:7" s="17" customFormat="1" ht="12" customHeight="1">
      <c r="A9" s="16" t="s">
        <v>47</v>
      </c>
      <c r="B9" s="13">
        <v>117</v>
      </c>
      <c r="C9" s="15">
        <f>CPE!R41</f>
        <v>244</v>
      </c>
      <c r="D9" s="15">
        <v>222</v>
      </c>
      <c r="E9" s="27"/>
      <c r="F9" s="27"/>
      <c r="G9" s="27"/>
    </row>
    <row r="10" spans="1:7" s="17" customFormat="1" ht="12" customHeight="1">
      <c r="A10" s="16" t="s">
        <v>52</v>
      </c>
      <c r="B10" s="13">
        <v>113</v>
      </c>
      <c r="C10" s="15">
        <f>CPE!R42</f>
        <v>223</v>
      </c>
      <c r="D10" s="15">
        <v>200</v>
      </c>
      <c r="E10" s="27"/>
      <c r="F10" s="27"/>
      <c r="G10" s="27"/>
    </row>
    <row r="11" spans="1:7" ht="12" customHeight="1">
      <c r="A11" s="6"/>
      <c r="B11" s="7"/>
      <c r="C11" s="7"/>
      <c r="D11" s="8"/>
      <c r="E11"/>
      <c r="F11"/>
      <c r="G11"/>
    </row>
    <row r="12" spans="5:7" ht="12" customHeight="1">
      <c r="E12"/>
      <c r="F12"/>
      <c r="G12"/>
    </row>
    <row r="13" spans="1:7" ht="12" customHeight="1">
      <c r="A13" s="6" t="s">
        <v>13</v>
      </c>
      <c r="E13"/>
      <c r="F13"/>
      <c r="G13"/>
    </row>
    <row r="14" spans="1:7" s="28" customFormat="1" ht="12" customHeight="1">
      <c r="A14" s="6" t="s">
        <v>11</v>
      </c>
      <c r="B14" s="46" t="s">
        <v>16</v>
      </c>
      <c r="C14" s="46" t="s">
        <v>14</v>
      </c>
      <c r="D14" s="46" t="s">
        <v>15</v>
      </c>
      <c r="E14" s="29"/>
      <c r="F14" s="29"/>
      <c r="G14" s="29"/>
    </row>
    <row r="15" spans="1:7" ht="12" customHeight="1">
      <c r="A15" s="29"/>
      <c r="B15" s="9"/>
      <c r="C15" s="9"/>
      <c r="D15" s="9"/>
      <c r="E15"/>
      <c r="F15"/>
      <c r="G15"/>
    </row>
    <row r="16" spans="1:7" s="17" customFormat="1" ht="12" customHeight="1">
      <c r="A16" s="16" t="s">
        <v>30</v>
      </c>
      <c r="B16" s="13">
        <v>17</v>
      </c>
      <c r="C16" s="15">
        <f>CPE!R49</f>
        <v>33</v>
      </c>
      <c r="D16" s="15">
        <v>30</v>
      </c>
      <c r="E16" s="27"/>
      <c r="F16" s="27"/>
      <c r="G16" s="27"/>
    </row>
    <row r="17" spans="1:7" s="17" customFormat="1" ht="12" customHeight="1">
      <c r="A17" s="16" t="s">
        <v>32</v>
      </c>
      <c r="B17" s="13">
        <v>16</v>
      </c>
      <c r="C17" s="15">
        <f>CPE!R50</f>
        <v>31</v>
      </c>
      <c r="D17" s="15">
        <v>35</v>
      </c>
      <c r="E17" s="27"/>
      <c r="F17" s="27"/>
      <c r="G17" s="27"/>
    </row>
    <row r="18" spans="1:7" s="17" customFormat="1" ht="12" customHeight="1">
      <c r="A18" s="16" t="s">
        <v>43</v>
      </c>
      <c r="B18" s="13">
        <v>17</v>
      </c>
      <c r="C18" s="15">
        <f>CPE!R51</f>
        <v>45</v>
      </c>
      <c r="D18" s="15">
        <v>43</v>
      </c>
      <c r="E18" s="27"/>
      <c r="F18" s="27"/>
      <c r="G18" s="27"/>
    </row>
    <row r="19" spans="1:7" s="17" customFormat="1" ht="12" customHeight="1">
      <c r="A19" s="16" t="s">
        <v>47</v>
      </c>
      <c r="B19" s="13">
        <v>41</v>
      </c>
      <c r="C19" s="15">
        <f>CPE!R52</f>
        <v>47</v>
      </c>
      <c r="D19" s="15">
        <v>38</v>
      </c>
      <c r="E19" s="27"/>
      <c r="F19" s="27"/>
      <c r="G19" s="27"/>
    </row>
    <row r="20" spans="1:7" s="17" customFormat="1" ht="12" customHeight="1">
      <c r="A20" s="16" t="s">
        <v>52</v>
      </c>
      <c r="B20" s="13">
        <f>8+5</f>
        <v>13</v>
      </c>
      <c r="C20" s="15">
        <f>CPE!R53</f>
        <v>44</v>
      </c>
      <c r="D20" s="15">
        <f>24+16</f>
        <v>40</v>
      </c>
      <c r="E20" s="27"/>
      <c r="F20" s="27"/>
      <c r="G20" s="27"/>
    </row>
    <row r="21" spans="1:7" ht="12" customHeight="1">
      <c r="A21" s="6"/>
      <c r="B21" s="7"/>
      <c r="C21" s="7"/>
      <c r="D21" s="8"/>
      <c r="E21"/>
      <c r="F21"/>
      <c r="G21"/>
    </row>
    <row r="22" spans="6:8" ht="12" customHeight="1">
      <c r="F22"/>
      <c r="G22"/>
      <c r="H22"/>
    </row>
    <row r="23" spans="1:8" s="32" customFormat="1" ht="12" customHeight="1">
      <c r="A23" s="33" t="s">
        <v>17</v>
      </c>
      <c r="B23" s="47" t="s">
        <v>10</v>
      </c>
      <c r="C23" s="47" t="s">
        <v>10</v>
      </c>
      <c r="D23" s="47" t="s">
        <v>6</v>
      </c>
      <c r="E23" s="47" t="s">
        <v>13</v>
      </c>
      <c r="F23" s="47" t="s">
        <v>13</v>
      </c>
      <c r="G23" s="42" t="s">
        <v>6</v>
      </c>
      <c r="H23" s="42" t="s">
        <v>7</v>
      </c>
    </row>
    <row r="24" spans="1:8" s="32" customFormat="1" ht="12" customHeight="1">
      <c r="A24" s="33"/>
      <c r="B24" s="43" t="s">
        <v>18</v>
      </c>
      <c r="C24" s="43" t="s">
        <v>19</v>
      </c>
      <c r="D24" s="43" t="s">
        <v>10</v>
      </c>
      <c r="E24" s="43" t="s">
        <v>20</v>
      </c>
      <c r="F24" s="43" t="s">
        <v>21</v>
      </c>
      <c r="G24" s="45" t="s">
        <v>13</v>
      </c>
      <c r="H24" s="45" t="s">
        <v>6</v>
      </c>
    </row>
    <row r="25" spans="2:8" ht="12" customHeight="1">
      <c r="B25" s="3"/>
      <c r="C25" s="3"/>
      <c r="D25" s="3"/>
      <c r="E25" s="3"/>
      <c r="F25" s="3"/>
      <c r="G25" s="3"/>
      <c r="H25" s="9"/>
    </row>
    <row r="26" spans="1:8" ht="9.75" customHeight="1">
      <c r="A26" s="6" t="s">
        <v>30</v>
      </c>
      <c r="B26" s="55">
        <v>1236</v>
      </c>
      <c r="C26" s="55">
        <v>845</v>
      </c>
      <c r="D26" s="55">
        <f>C26+B26</f>
        <v>2081</v>
      </c>
      <c r="E26" s="55">
        <v>342</v>
      </c>
      <c r="F26" s="55">
        <v>90</v>
      </c>
      <c r="G26" s="55">
        <f>F26+E26</f>
        <v>432</v>
      </c>
      <c r="H26" s="56">
        <f>G26+D26</f>
        <v>2513</v>
      </c>
    </row>
    <row r="27" spans="1:8" ht="12" customHeight="1">
      <c r="A27" s="6" t="s">
        <v>33</v>
      </c>
      <c r="B27" s="55">
        <v>1137</v>
      </c>
      <c r="C27" s="55">
        <v>1176</v>
      </c>
      <c r="D27" s="55">
        <f>C27+B27</f>
        <v>2313</v>
      </c>
      <c r="E27" s="55">
        <v>510</v>
      </c>
      <c r="F27" s="55">
        <v>63</v>
      </c>
      <c r="G27" s="55">
        <f>F27+E27</f>
        <v>573</v>
      </c>
      <c r="H27" s="56">
        <f>G27+D27</f>
        <v>2886</v>
      </c>
    </row>
    <row r="28" spans="1:8" ht="12" customHeight="1">
      <c r="A28" s="6" t="s">
        <v>43</v>
      </c>
      <c r="B28" s="55">
        <v>1248</v>
      </c>
      <c r="C28" s="55">
        <v>1383</v>
      </c>
      <c r="D28" s="55">
        <f>C28+B28</f>
        <v>2631</v>
      </c>
      <c r="E28" s="55">
        <v>762</v>
      </c>
      <c r="F28" s="55">
        <v>93</v>
      </c>
      <c r="G28" s="55">
        <f>F28+E28</f>
        <v>855</v>
      </c>
      <c r="H28" s="56">
        <f>G28+D28</f>
        <v>3486</v>
      </c>
    </row>
    <row r="29" spans="1:8" ht="12" customHeight="1">
      <c r="A29" s="6" t="s">
        <v>47</v>
      </c>
      <c r="B29" s="55">
        <v>1209</v>
      </c>
      <c r="C29" s="55">
        <v>1146</v>
      </c>
      <c r="D29" s="55">
        <f>C29+B29</f>
        <v>2355</v>
      </c>
      <c r="E29" s="55">
        <v>723</v>
      </c>
      <c r="F29" s="55">
        <v>40</v>
      </c>
      <c r="G29" s="55">
        <f>F29+E29</f>
        <v>763</v>
      </c>
      <c r="H29" s="56">
        <f>G29+D29</f>
        <v>3118</v>
      </c>
    </row>
    <row r="30" spans="1:8" ht="12" customHeight="1">
      <c r="A30" s="6" t="s">
        <v>52</v>
      </c>
      <c r="B30" s="55">
        <v>1257</v>
      </c>
      <c r="C30" s="55">
        <v>1042</v>
      </c>
      <c r="D30" s="55">
        <f>C30+B30</f>
        <v>2299</v>
      </c>
      <c r="E30" s="55">
        <v>508</v>
      </c>
      <c r="F30" s="55">
        <v>165</v>
      </c>
      <c r="G30" s="55">
        <f>F30+E30</f>
        <v>673</v>
      </c>
      <c r="H30" s="56">
        <f>G30+D30</f>
        <v>2972</v>
      </c>
    </row>
    <row r="31" spans="1:8" ht="12" customHeight="1">
      <c r="A31" s="29"/>
      <c r="B31" s="10"/>
      <c r="C31" s="10"/>
      <c r="D31" s="10"/>
      <c r="E31" s="10"/>
      <c r="F31" s="10"/>
      <c r="G31" s="10"/>
      <c r="H31" s="12"/>
    </row>
    <row r="33" spans="1:8" s="32" customFormat="1" ht="12" customHeight="1">
      <c r="A33" s="33" t="s">
        <v>22</v>
      </c>
      <c r="B33" s="47" t="s">
        <v>10</v>
      </c>
      <c r="C33" s="47" t="s">
        <v>10</v>
      </c>
      <c r="D33" s="47" t="s">
        <v>6</v>
      </c>
      <c r="E33" s="47" t="s">
        <v>13</v>
      </c>
      <c r="F33" s="47" t="s">
        <v>23</v>
      </c>
      <c r="G33" s="47" t="s">
        <v>24</v>
      </c>
      <c r="H33" s="42" t="s">
        <v>7</v>
      </c>
    </row>
    <row r="34" spans="2:8" s="32" customFormat="1" ht="12" customHeight="1">
      <c r="B34" s="43" t="s">
        <v>18</v>
      </c>
      <c r="C34" s="43" t="s">
        <v>19</v>
      </c>
      <c r="D34" s="43" t="s">
        <v>10</v>
      </c>
      <c r="E34" s="43" t="s">
        <v>20</v>
      </c>
      <c r="F34" s="43" t="s">
        <v>21</v>
      </c>
      <c r="G34" s="43" t="s">
        <v>13</v>
      </c>
      <c r="H34" s="45" t="s">
        <v>6</v>
      </c>
    </row>
    <row r="35" spans="2:8" ht="12" customHeight="1">
      <c r="B35" s="13"/>
      <c r="C35" s="13"/>
      <c r="D35" s="13"/>
      <c r="E35" s="13"/>
      <c r="F35" s="13"/>
      <c r="G35" s="13"/>
      <c r="H35" s="15"/>
    </row>
    <row r="36" spans="1:8" ht="12" customHeight="1">
      <c r="A36" s="6" t="s">
        <v>30</v>
      </c>
      <c r="B36" s="25">
        <v>2175.36</v>
      </c>
      <c r="C36" s="25">
        <v>2011.1</v>
      </c>
      <c r="D36" s="25">
        <f>C36+B36</f>
        <v>4186.46</v>
      </c>
      <c r="E36" s="25">
        <f>E26*5.46</f>
        <v>1867.32</v>
      </c>
      <c r="F36" s="25">
        <f>F26*17.6</f>
        <v>1584.0000000000002</v>
      </c>
      <c r="G36" s="25">
        <f>F36+E36</f>
        <v>3451.32</v>
      </c>
      <c r="H36" s="26">
        <f>G36+D36</f>
        <v>7637.780000000001</v>
      </c>
    </row>
    <row r="37" spans="1:8" ht="12" customHeight="1">
      <c r="A37" s="6" t="s">
        <v>33</v>
      </c>
      <c r="B37" s="25">
        <v>2001.12</v>
      </c>
      <c r="C37" s="25">
        <v>2798.88</v>
      </c>
      <c r="D37" s="25">
        <f>C37+B37</f>
        <v>4800</v>
      </c>
      <c r="E37" s="25">
        <f>E27*5.46</f>
        <v>2784.6</v>
      </c>
      <c r="F37" s="25">
        <f>F27*17.6</f>
        <v>1108.8000000000002</v>
      </c>
      <c r="G37" s="25">
        <f>F37+E37</f>
        <v>3893.4</v>
      </c>
      <c r="H37" s="26">
        <f>G37+D37</f>
        <v>8693.4</v>
      </c>
    </row>
    <row r="38" spans="1:8" ht="12" customHeight="1">
      <c r="A38" s="6" t="s">
        <v>43</v>
      </c>
      <c r="B38" s="25">
        <v>2196.48</v>
      </c>
      <c r="C38" s="25">
        <v>3291.54</v>
      </c>
      <c r="D38" s="25">
        <f>C38+B38</f>
        <v>5488.02</v>
      </c>
      <c r="E38" s="25">
        <f>E28*5.46</f>
        <v>4160.5199999999995</v>
      </c>
      <c r="F38" s="25">
        <f>F28*17.6</f>
        <v>1636.8000000000002</v>
      </c>
      <c r="G38" s="25">
        <f>F38+E38</f>
        <v>5797.32</v>
      </c>
      <c r="H38" s="26">
        <f>G38+D38</f>
        <v>11285.34</v>
      </c>
    </row>
    <row r="39" spans="1:8" ht="12" customHeight="1">
      <c r="A39" s="6" t="s">
        <v>47</v>
      </c>
      <c r="B39" s="25">
        <f>B29*1.76</f>
        <v>2127.84</v>
      </c>
      <c r="C39" s="25">
        <f>C29*2.38</f>
        <v>2727.48</v>
      </c>
      <c r="D39" s="25">
        <f>C39+B39</f>
        <v>4855.32</v>
      </c>
      <c r="E39" s="25">
        <f>E29*5.46</f>
        <v>3947.58</v>
      </c>
      <c r="F39" s="25">
        <f>F29*17.6</f>
        <v>704</v>
      </c>
      <c r="G39" s="25">
        <f>F39+E39</f>
        <v>4651.58</v>
      </c>
      <c r="H39" s="26">
        <f>G39+D39</f>
        <v>9506.9</v>
      </c>
    </row>
    <row r="40" spans="1:8" ht="12" customHeight="1">
      <c r="A40" s="6" t="s">
        <v>52</v>
      </c>
      <c r="B40" s="25">
        <f>B30*1.76</f>
        <v>2212.32</v>
      </c>
      <c r="C40" s="25">
        <f>C30*2.38</f>
        <v>2479.96</v>
      </c>
      <c r="D40" s="25">
        <f>C40+B40</f>
        <v>4692.280000000001</v>
      </c>
      <c r="E40" s="25">
        <f>E30*5.46</f>
        <v>2773.68</v>
      </c>
      <c r="F40" s="25">
        <f>F30*17.6</f>
        <v>2904.0000000000005</v>
      </c>
      <c r="G40" s="25">
        <f>F40+E40</f>
        <v>5677.68</v>
      </c>
      <c r="H40" s="26">
        <f>G40+D40</f>
        <v>10369.960000000001</v>
      </c>
    </row>
    <row r="41" spans="1:8" ht="12" customHeight="1">
      <c r="A41" s="29"/>
      <c r="B41" s="10"/>
      <c r="C41" s="10"/>
      <c r="D41" s="10"/>
      <c r="E41" s="10"/>
      <c r="F41" s="10"/>
      <c r="G41" s="10"/>
      <c r="H41" s="12"/>
    </row>
    <row r="44" ht="12" customHeight="1">
      <c r="A44" s="59" t="s">
        <v>45</v>
      </c>
    </row>
    <row r="45" ht="12" customHeight="1">
      <c r="A45" s="59" t="s">
        <v>31</v>
      </c>
    </row>
    <row r="46" ht="12" customHeight="1">
      <c r="A46" s="59" t="s">
        <v>46</v>
      </c>
    </row>
    <row r="50" s="17" customFormat="1" ht="12" customHeight="1">
      <c r="A50" s="30"/>
    </row>
    <row r="59" s="17" customFormat="1" ht="12" customHeight="1">
      <c r="A59" s="30"/>
    </row>
    <row r="89" s="17" customFormat="1" ht="12" customHeight="1">
      <c r="A89" s="30"/>
    </row>
    <row r="128" s="17" customFormat="1" ht="12" customHeight="1">
      <c r="A128" s="30"/>
    </row>
    <row r="161" s="17" customFormat="1" ht="12" customHeight="1">
      <c r="A161" s="30"/>
    </row>
    <row r="180" s="17" customFormat="1" ht="12" customHeight="1">
      <c r="A180" s="30"/>
    </row>
    <row r="211" s="17" customFormat="1" ht="12" customHeight="1">
      <c r="A211" s="30"/>
    </row>
    <row r="245" s="17" customFormat="1" ht="12" customHeight="1">
      <c r="A245" s="30"/>
    </row>
    <row r="278" s="17" customFormat="1" ht="12" customHeight="1">
      <c r="A278" s="30"/>
    </row>
    <row r="290" s="17" customFormat="1" ht="12" customHeight="1">
      <c r="A290" s="30"/>
    </row>
    <row r="299" s="17" customFormat="1" ht="12" customHeight="1">
      <c r="A299" s="30"/>
    </row>
  </sheetData>
  <printOptions horizontalCentered="1"/>
  <pageMargins left="0.25" right="0.25" top="1" bottom="0.75" header="0.5" footer="0.25"/>
  <pageSetup fitToHeight="1" fitToWidth="1" horizontalDpi="300" verticalDpi="300" orientation="landscape" scale="90" r:id="rId1"/>
  <headerFooter alignWithMargins="0">
    <oddHeader>&amp;CThe University of Alabama in Huntsville
Unit Academic Reports 
</oddHeader>
    <oddFooter>&amp;L&amp;8Office of Institutional Research
02/23/2005 (mwc)
&amp;F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308"/>
  <sheetViews>
    <sheetView workbookViewId="0" topLeftCell="A28">
      <selection activeCell="A56" sqref="A56"/>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69" t="s">
        <v>39</v>
      </c>
    </row>
    <row r="2" ht="10.5" customHeight="1">
      <c r="A2" s="1"/>
    </row>
    <row r="3" spans="1:18" s="28" customFormat="1" ht="11.25" customHeight="1">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s="28" customFormat="1" ht="11.25"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1:18" ht="10.5" customHeight="1">
      <c r="A5"/>
      <c r="B5" s="3"/>
      <c r="C5" s="4"/>
      <c r="D5" s="3"/>
      <c r="E5" s="4"/>
      <c r="F5" s="3"/>
      <c r="G5" s="4"/>
      <c r="H5" s="3"/>
      <c r="I5" s="4"/>
      <c r="J5" s="3"/>
      <c r="K5" s="4"/>
      <c r="L5" s="3"/>
      <c r="M5" s="4"/>
      <c r="N5" s="89"/>
      <c r="O5" s="89"/>
      <c r="P5" s="3"/>
      <c r="Q5" s="4"/>
      <c r="R5" s="9"/>
    </row>
    <row r="6" spans="1:18" ht="11.25" customHeight="1">
      <c r="A6" s="6" t="s">
        <v>30</v>
      </c>
      <c r="B6" s="50">
        <v>33</v>
      </c>
      <c r="C6" s="51">
        <v>4</v>
      </c>
      <c r="D6" s="50">
        <v>2</v>
      </c>
      <c r="E6" s="51">
        <v>2</v>
      </c>
      <c r="F6" s="50">
        <v>0</v>
      </c>
      <c r="G6" s="51">
        <v>0</v>
      </c>
      <c r="H6" s="50">
        <v>2</v>
      </c>
      <c r="I6" s="51">
        <v>0</v>
      </c>
      <c r="J6" s="50">
        <v>1</v>
      </c>
      <c r="K6" s="51">
        <v>1</v>
      </c>
      <c r="L6" s="50">
        <v>5</v>
      </c>
      <c r="M6" s="51">
        <v>1</v>
      </c>
      <c r="N6" s="53">
        <v>0</v>
      </c>
      <c r="O6" s="53">
        <v>0</v>
      </c>
      <c r="P6" s="50">
        <f aca="true" t="shared" si="0" ref="P6:Q10">L6+J6+H6+F6+D6+B6+N6</f>
        <v>43</v>
      </c>
      <c r="Q6" s="51">
        <f t="shared" si="0"/>
        <v>8</v>
      </c>
      <c r="R6" s="52">
        <f>Q6+P6</f>
        <v>51</v>
      </c>
    </row>
    <row r="7" spans="1:18" ht="11.25" customHeight="1">
      <c r="A7" s="60" t="s">
        <v>32</v>
      </c>
      <c r="B7" s="50">
        <v>32</v>
      </c>
      <c r="C7" s="51">
        <v>11</v>
      </c>
      <c r="D7" s="50">
        <v>3</v>
      </c>
      <c r="E7" s="51">
        <v>1</v>
      </c>
      <c r="F7" s="50">
        <v>0</v>
      </c>
      <c r="G7" s="51">
        <v>0</v>
      </c>
      <c r="H7" s="50">
        <v>2</v>
      </c>
      <c r="I7" s="51">
        <v>2</v>
      </c>
      <c r="J7" s="50">
        <v>1</v>
      </c>
      <c r="K7" s="51">
        <v>0</v>
      </c>
      <c r="L7" s="50">
        <v>3</v>
      </c>
      <c r="M7" s="51">
        <v>0</v>
      </c>
      <c r="N7" s="53">
        <v>0</v>
      </c>
      <c r="O7" s="53">
        <v>0</v>
      </c>
      <c r="P7" s="50">
        <f t="shared" si="0"/>
        <v>41</v>
      </c>
      <c r="Q7" s="51">
        <f t="shared" si="0"/>
        <v>14</v>
      </c>
      <c r="R7" s="52">
        <f>Q7+P7</f>
        <v>55</v>
      </c>
    </row>
    <row r="8" spans="1:18" ht="11.25" customHeight="1">
      <c r="A8" s="60" t="s">
        <v>43</v>
      </c>
      <c r="B8" s="50">
        <v>22</v>
      </c>
      <c r="C8" s="51">
        <v>10</v>
      </c>
      <c r="D8" s="50">
        <v>5</v>
      </c>
      <c r="E8" s="51">
        <v>1</v>
      </c>
      <c r="F8" s="50">
        <v>0</v>
      </c>
      <c r="G8" s="51">
        <v>0</v>
      </c>
      <c r="H8" s="50">
        <v>2</v>
      </c>
      <c r="I8" s="51">
        <v>2</v>
      </c>
      <c r="J8" s="50">
        <v>0</v>
      </c>
      <c r="K8" s="51">
        <v>1</v>
      </c>
      <c r="L8" s="50">
        <v>2</v>
      </c>
      <c r="M8" s="51">
        <v>0</v>
      </c>
      <c r="N8" s="53">
        <v>0</v>
      </c>
      <c r="O8" s="53">
        <v>0</v>
      </c>
      <c r="P8" s="50">
        <f t="shared" si="0"/>
        <v>31</v>
      </c>
      <c r="Q8" s="51">
        <f t="shared" si="0"/>
        <v>14</v>
      </c>
      <c r="R8" s="52">
        <f>Q8+P8</f>
        <v>45</v>
      </c>
    </row>
    <row r="9" spans="1:18" ht="11.25" customHeight="1">
      <c r="A9" s="6" t="s">
        <v>47</v>
      </c>
      <c r="B9" s="50">
        <v>17</v>
      </c>
      <c r="C9" s="51">
        <v>5</v>
      </c>
      <c r="D9" s="50">
        <v>2</v>
      </c>
      <c r="E9" s="51">
        <v>1</v>
      </c>
      <c r="F9" s="50">
        <v>1</v>
      </c>
      <c r="G9" s="51">
        <v>0</v>
      </c>
      <c r="H9" s="50">
        <v>0</v>
      </c>
      <c r="I9" s="51">
        <v>1</v>
      </c>
      <c r="J9" s="50">
        <v>1</v>
      </c>
      <c r="K9" s="51">
        <v>0</v>
      </c>
      <c r="L9" s="50">
        <v>4</v>
      </c>
      <c r="M9" s="51">
        <v>0</v>
      </c>
      <c r="N9" s="53">
        <v>1</v>
      </c>
      <c r="O9" s="53">
        <v>0</v>
      </c>
      <c r="P9" s="50">
        <f t="shared" si="0"/>
        <v>26</v>
      </c>
      <c r="Q9" s="51">
        <f t="shared" si="0"/>
        <v>7</v>
      </c>
      <c r="R9" s="52">
        <f>Q9+P9</f>
        <v>33</v>
      </c>
    </row>
    <row r="10" spans="1:18" ht="11.25" customHeight="1">
      <c r="A10" s="6" t="s">
        <v>52</v>
      </c>
      <c r="B10" s="50">
        <v>34</v>
      </c>
      <c r="C10" s="51">
        <v>7</v>
      </c>
      <c r="D10" s="50">
        <v>5</v>
      </c>
      <c r="E10" s="51">
        <v>2</v>
      </c>
      <c r="F10" s="50">
        <v>1</v>
      </c>
      <c r="G10" s="51">
        <v>1</v>
      </c>
      <c r="H10" s="50">
        <v>2</v>
      </c>
      <c r="I10" s="51">
        <v>1</v>
      </c>
      <c r="J10" s="50">
        <v>3</v>
      </c>
      <c r="K10" s="51">
        <v>0</v>
      </c>
      <c r="L10" s="50">
        <v>3</v>
      </c>
      <c r="M10" s="51">
        <v>2</v>
      </c>
      <c r="N10" s="53">
        <v>0</v>
      </c>
      <c r="O10" s="53">
        <v>0</v>
      </c>
      <c r="P10" s="50">
        <f t="shared" si="0"/>
        <v>48</v>
      </c>
      <c r="Q10" s="51">
        <f t="shared" si="0"/>
        <v>13</v>
      </c>
      <c r="R10" s="52">
        <f>Q10+P10</f>
        <v>61</v>
      </c>
    </row>
    <row r="11" spans="2:18" ht="10.5" customHeight="1">
      <c r="B11" s="10"/>
      <c r="C11" s="11"/>
      <c r="D11" s="10"/>
      <c r="E11" s="11"/>
      <c r="F11" s="10"/>
      <c r="G11" s="11"/>
      <c r="H11" s="10"/>
      <c r="I11" s="11"/>
      <c r="J11" s="10"/>
      <c r="K11" s="11"/>
      <c r="L11" s="10"/>
      <c r="M11" s="11"/>
      <c r="N11" s="20"/>
      <c r="O11" s="20"/>
      <c r="P11" s="10"/>
      <c r="Q11" s="11"/>
      <c r="R11" s="12"/>
    </row>
    <row r="12" spans="2:18" ht="10.5" customHeight="1">
      <c r="B12" s="17"/>
      <c r="C12" s="17"/>
      <c r="D12" s="17"/>
      <c r="E12" s="17"/>
      <c r="F12" s="17"/>
      <c r="G12" s="17"/>
      <c r="H12" s="17"/>
      <c r="I12" s="17"/>
      <c r="J12" s="17"/>
      <c r="K12" s="17"/>
      <c r="L12" s="17"/>
      <c r="M12" s="17"/>
      <c r="N12" s="17"/>
      <c r="O12" s="17"/>
      <c r="P12" s="17"/>
      <c r="Q12" s="17"/>
      <c r="R12" s="17"/>
    </row>
    <row r="13" spans="1:18" s="28" customFormat="1" ht="11.25" customHeight="1">
      <c r="A13" s="29"/>
      <c r="B13" s="48" t="s">
        <v>0</v>
      </c>
      <c r="C13" s="49"/>
      <c r="D13" s="48" t="s">
        <v>1</v>
      </c>
      <c r="E13" s="49"/>
      <c r="F13" s="48" t="s">
        <v>2</v>
      </c>
      <c r="G13" s="49"/>
      <c r="H13" s="48" t="s">
        <v>3</v>
      </c>
      <c r="I13" s="49"/>
      <c r="J13" s="48" t="s">
        <v>4</v>
      </c>
      <c r="K13" s="49"/>
      <c r="L13" s="131" t="s">
        <v>5</v>
      </c>
      <c r="M13" s="133"/>
      <c r="N13" s="87" t="s">
        <v>48</v>
      </c>
      <c r="O13" s="87"/>
      <c r="P13" s="48" t="s">
        <v>6</v>
      </c>
      <c r="Q13" s="49"/>
      <c r="R13" s="38" t="s">
        <v>7</v>
      </c>
    </row>
    <row r="14" spans="1:18" s="28" customFormat="1" ht="11.25" customHeight="1">
      <c r="A14" s="60" t="s">
        <v>59</v>
      </c>
      <c r="B14" s="39" t="s">
        <v>8</v>
      </c>
      <c r="C14" s="40" t="s">
        <v>9</v>
      </c>
      <c r="D14" s="39" t="s">
        <v>8</v>
      </c>
      <c r="E14" s="40" t="s">
        <v>9</v>
      </c>
      <c r="F14" s="39" t="s">
        <v>8</v>
      </c>
      <c r="G14" s="40" t="s">
        <v>9</v>
      </c>
      <c r="H14" s="39" t="s">
        <v>8</v>
      </c>
      <c r="I14" s="40" t="s">
        <v>9</v>
      </c>
      <c r="J14" s="39" t="s">
        <v>8</v>
      </c>
      <c r="K14" s="40" t="s">
        <v>9</v>
      </c>
      <c r="L14" s="39" t="s">
        <v>8</v>
      </c>
      <c r="M14" s="40" t="s">
        <v>9</v>
      </c>
      <c r="N14" s="39" t="s">
        <v>8</v>
      </c>
      <c r="O14" s="40" t="s">
        <v>9</v>
      </c>
      <c r="P14" s="39" t="s">
        <v>8</v>
      </c>
      <c r="Q14" s="40" t="s">
        <v>9</v>
      </c>
      <c r="R14" s="41" t="s">
        <v>6</v>
      </c>
    </row>
    <row r="15" spans="1:18" ht="10.5" customHeight="1">
      <c r="A15"/>
      <c r="B15" s="3"/>
      <c r="C15" s="4"/>
      <c r="D15" s="3"/>
      <c r="E15" s="4"/>
      <c r="F15" s="3"/>
      <c r="G15" s="4"/>
      <c r="H15" s="3"/>
      <c r="I15" s="4"/>
      <c r="J15" s="3"/>
      <c r="K15" s="4"/>
      <c r="L15" s="3"/>
      <c r="M15" s="4"/>
      <c r="N15" s="89"/>
      <c r="O15" s="89"/>
      <c r="P15" s="3"/>
      <c r="Q15" s="4"/>
      <c r="R15" s="9"/>
    </row>
    <row r="16" spans="1:18" ht="11.25" customHeight="1">
      <c r="A16" s="6" t="s">
        <v>30</v>
      </c>
      <c r="B16" s="50">
        <v>21</v>
      </c>
      <c r="C16" s="51">
        <v>1</v>
      </c>
      <c r="D16" s="50">
        <v>1</v>
      </c>
      <c r="E16" s="51">
        <v>0</v>
      </c>
      <c r="F16" s="50">
        <v>0</v>
      </c>
      <c r="G16" s="51">
        <v>0</v>
      </c>
      <c r="H16" s="50">
        <v>1</v>
      </c>
      <c r="I16" s="51">
        <v>0</v>
      </c>
      <c r="J16" s="50">
        <v>0</v>
      </c>
      <c r="K16" s="51">
        <v>0</v>
      </c>
      <c r="L16" s="50">
        <v>8</v>
      </c>
      <c r="M16" s="51">
        <v>0</v>
      </c>
      <c r="N16" s="53">
        <v>0</v>
      </c>
      <c r="O16" s="53">
        <v>0</v>
      </c>
      <c r="P16" s="50">
        <f aca="true" t="shared" si="1" ref="P16:Q20">L16+J16+H16+F16+D16+B16+N16</f>
        <v>31</v>
      </c>
      <c r="Q16" s="51">
        <f t="shared" si="1"/>
        <v>1</v>
      </c>
      <c r="R16" s="52">
        <f>Q16+P16</f>
        <v>32</v>
      </c>
    </row>
    <row r="17" spans="1:18" ht="11.25" customHeight="1">
      <c r="A17" s="60" t="s">
        <v>32</v>
      </c>
      <c r="B17" s="50">
        <v>14</v>
      </c>
      <c r="C17" s="51">
        <v>0</v>
      </c>
      <c r="D17" s="50">
        <v>0</v>
      </c>
      <c r="E17" s="51">
        <v>0</v>
      </c>
      <c r="F17" s="50">
        <v>0</v>
      </c>
      <c r="G17" s="51">
        <v>0</v>
      </c>
      <c r="H17" s="50">
        <v>2</v>
      </c>
      <c r="I17" s="51">
        <v>1</v>
      </c>
      <c r="J17" s="50">
        <v>0</v>
      </c>
      <c r="K17" s="51">
        <v>0</v>
      </c>
      <c r="L17" s="50">
        <v>3</v>
      </c>
      <c r="M17" s="51">
        <v>2</v>
      </c>
      <c r="N17" s="53">
        <v>0</v>
      </c>
      <c r="O17" s="53">
        <v>0</v>
      </c>
      <c r="P17" s="50">
        <f t="shared" si="1"/>
        <v>19</v>
      </c>
      <c r="Q17" s="51">
        <f t="shared" si="1"/>
        <v>3</v>
      </c>
      <c r="R17" s="52">
        <f>Q17+P17</f>
        <v>22</v>
      </c>
    </row>
    <row r="18" spans="1:18" ht="11.25" customHeight="1">
      <c r="A18" s="60" t="s">
        <v>43</v>
      </c>
      <c r="B18" s="50">
        <v>13</v>
      </c>
      <c r="C18" s="51">
        <v>1</v>
      </c>
      <c r="D18" s="50">
        <v>0</v>
      </c>
      <c r="E18" s="51">
        <v>1</v>
      </c>
      <c r="F18" s="50">
        <v>1</v>
      </c>
      <c r="G18" s="51">
        <v>0</v>
      </c>
      <c r="H18" s="50">
        <v>1</v>
      </c>
      <c r="I18" s="51">
        <v>1</v>
      </c>
      <c r="J18" s="50">
        <v>0</v>
      </c>
      <c r="K18" s="51">
        <v>0</v>
      </c>
      <c r="L18" s="50">
        <v>8</v>
      </c>
      <c r="M18" s="51">
        <v>0</v>
      </c>
      <c r="N18" s="53">
        <v>0</v>
      </c>
      <c r="O18" s="53">
        <v>0</v>
      </c>
      <c r="P18" s="50">
        <f t="shared" si="1"/>
        <v>23</v>
      </c>
      <c r="Q18" s="51">
        <f t="shared" si="1"/>
        <v>3</v>
      </c>
      <c r="R18" s="52">
        <f>Q18+P18</f>
        <v>26</v>
      </c>
    </row>
    <row r="19" spans="1:18" ht="11.25" customHeight="1">
      <c r="A19" s="60" t="s">
        <v>47</v>
      </c>
      <c r="B19" s="50">
        <v>16</v>
      </c>
      <c r="C19" s="51">
        <v>0</v>
      </c>
      <c r="D19" s="50">
        <v>1</v>
      </c>
      <c r="E19" s="51">
        <v>0</v>
      </c>
      <c r="F19" s="50">
        <v>0</v>
      </c>
      <c r="G19" s="51">
        <v>0</v>
      </c>
      <c r="H19" s="50">
        <v>1</v>
      </c>
      <c r="I19" s="51">
        <v>0</v>
      </c>
      <c r="J19" s="50">
        <v>0</v>
      </c>
      <c r="K19" s="51">
        <v>0</v>
      </c>
      <c r="L19" s="50">
        <v>19</v>
      </c>
      <c r="M19" s="51">
        <v>3</v>
      </c>
      <c r="N19" s="53">
        <v>0</v>
      </c>
      <c r="O19" s="53">
        <v>2</v>
      </c>
      <c r="P19" s="50">
        <f t="shared" si="1"/>
        <v>37</v>
      </c>
      <c r="Q19" s="51">
        <f t="shared" si="1"/>
        <v>5</v>
      </c>
      <c r="R19" s="52">
        <f>Q19+P19</f>
        <v>42</v>
      </c>
    </row>
    <row r="20" spans="1:18" ht="11.25" customHeight="1">
      <c r="A20" s="6" t="s">
        <v>52</v>
      </c>
      <c r="B20" s="50">
        <v>18</v>
      </c>
      <c r="C20" s="51">
        <v>3</v>
      </c>
      <c r="D20" s="50">
        <v>1</v>
      </c>
      <c r="E20" s="51">
        <v>0</v>
      </c>
      <c r="F20" s="50">
        <v>0</v>
      </c>
      <c r="G20" s="51">
        <v>0</v>
      </c>
      <c r="H20" s="50">
        <v>1</v>
      </c>
      <c r="I20" s="51">
        <v>1</v>
      </c>
      <c r="J20" s="50">
        <v>1</v>
      </c>
      <c r="K20" s="51">
        <v>0</v>
      </c>
      <c r="L20" s="50">
        <v>16</v>
      </c>
      <c r="M20" s="51">
        <v>10</v>
      </c>
      <c r="N20" s="53">
        <v>1</v>
      </c>
      <c r="O20" s="53">
        <v>0</v>
      </c>
      <c r="P20" s="50">
        <f t="shared" si="1"/>
        <v>38</v>
      </c>
      <c r="Q20" s="51">
        <f t="shared" si="1"/>
        <v>14</v>
      </c>
      <c r="R20" s="52">
        <f>Q20+P20</f>
        <v>52</v>
      </c>
    </row>
    <row r="21" spans="2:18" ht="10.5" customHeight="1">
      <c r="B21" s="10"/>
      <c r="C21" s="11"/>
      <c r="D21" s="10"/>
      <c r="E21" s="11"/>
      <c r="F21" s="10"/>
      <c r="G21" s="11"/>
      <c r="H21" s="10"/>
      <c r="I21" s="11"/>
      <c r="J21" s="10"/>
      <c r="K21" s="11"/>
      <c r="L21" s="10"/>
      <c r="M21" s="11"/>
      <c r="N21" s="20"/>
      <c r="O21" s="20"/>
      <c r="P21" s="10"/>
      <c r="Q21" s="11"/>
      <c r="R21" s="12"/>
    </row>
    <row r="22" ht="10.5" customHeight="1">
      <c r="A22"/>
    </row>
    <row r="23" spans="1:18" s="28" customFormat="1" ht="11.25" customHeight="1">
      <c r="A23" s="29"/>
      <c r="B23" s="48" t="s">
        <v>0</v>
      </c>
      <c r="C23" s="49"/>
      <c r="D23" s="48" t="s">
        <v>1</v>
      </c>
      <c r="E23" s="49"/>
      <c r="F23" s="48" t="s">
        <v>2</v>
      </c>
      <c r="G23" s="49"/>
      <c r="H23" s="48" t="s">
        <v>3</v>
      </c>
      <c r="I23" s="49"/>
      <c r="J23" s="48" t="s">
        <v>4</v>
      </c>
      <c r="K23" s="49"/>
      <c r="L23" s="131" t="s">
        <v>5</v>
      </c>
      <c r="M23" s="133"/>
      <c r="N23" s="87" t="s">
        <v>48</v>
      </c>
      <c r="O23" s="87"/>
      <c r="P23" s="48" t="s">
        <v>6</v>
      </c>
      <c r="Q23" s="49"/>
      <c r="R23" s="38" t="s">
        <v>7</v>
      </c>
    </row>
    <row r="24" spans="1:18" s="28" customFormat="1" ht="11.25" customHeight="1">
      <c r="A24" s="6" t="s">
        <v>58</v>
      </c>
      <c r="B24" s="39" t="s">
        <v>8</v>
      </c>
      <c r="C24" s="40" t="s">
        <v>9</v>
      </c>
      <c r="D24" s="39" t="s">
        <v>8</v>
      </c>
      <c r="E24" s="40" t="s">
        <v>9</v>
      </c>
      <c r="F24" s="39" t="s">
        <v>8</v>
      </c>
      <c r="G24" s="40" t="s">
        <v>9</v>
      </c>
      <c r="H24" s="39" t="s">
        <v>8</v>
      </c>
      <c r="I24" s="40" t="s">
        <v>9</v>
      </c>
      <c r="J24" s="39" t="s">
        <v>8</v>
      </c>
      <c r="K24" s="40" t="s">
        <v>9</v>
      </c>
      <c r="L24" s="39" t="s">
        <v>8</v>
      </c>
      <c r="M24" s="40" t="s">
        <v>9</v>
      </c>
      <c r="N24" s="39" t="s">
        <v>8</v>
      </c>
      <c r="O24" s="40" t="s">
        <v>9</v>
      </c>
      <c r="P24" s="39" t="s">
        <v>8</v>
      </c>
      <c r="Q24" s="40" t="s">
        <v>9</v>
      </c>
      <c r="R24" s="41" t="s">
        <v>6</v>
      </c>
    </row>
    <row r="25" spans="1:18" ht="10.5" customHeight="1">
      <c r="A25"/>
      <c r="B25" s="3"/>
      <c r="C25" s="4"/>
      <c r="D25" s="3"/>
      <c r="E25" s="4"/>
      <c r="F25" s="3"/>
      <c r="G25" s="4"/>
      <c r="H25" s="3"/>
      <c r="I25" s="4"/>
      <c r="J25" s="3"/>
      <c r="K25" s="4"/>
      <c r="L25" s="3"/>
      <c r="M25" s="4"/>
      <c r="N25" s="89"/>
      <c r="O25" s="89"/>
      <c r="P25" s="3"/>
      <c r="Q25" s="4"/>
      <c r="R25" s="9"/>
    </row>
    <row r="26" spans="1:18" ht="11.25" customHeight="1">
      <c r="A26" s="6" t="s">
        <v>30</v>
      </c>
      <c r="B26" s="50">
        <v>3</v>
      </c>
      <c r="C26" s="51">
        <v>0</v>
      </c>
      <c r="D26" s="50">
        <v>0</v>
      </c>
      <c r="E26" s="51">
        <v>0</v>
      </c>
      <c r="F26" s="50">
        <v>1</v>
      </c>
      <c r="G26" s="51">
        <v>0</v>
      </c>
      <c r="H26" s="50">
        <v>0</v>
      </c>
      <c r="I26" s="51">
        <v>0</v>
      </c>
      <c r="J26" s="50">
        <v>0</v>
      </c>
      <c r="K26" s="51">
        <v>0</v>
      </c>
      <c r="L26" s="50">
        <v>2</v>
      </c>
      <c r="M26" s="51">
        <v>0</v>
      </c>
      <c r="N26" s="53">
        <v>0</v>
      </c>
      <c r="O26" s="53">
        <v>0</v>
      </c>
      <c r="P26" s="50">
        <f aca="true" t="shared" si="2" ref="P26:Q30">L26+J26+H26+F26+D26+B26+N26</f>
        <v>6</v>
      </c>
      <c r="Q26" s="51">
        <f t="shared" si="2"/>
        <v>0</v>
      </c>
      <c r="R26" s="52">
        <f>Q26+P26</f>
        <v>6</v>
      </c>
    </row>
    <row r="27" spans="1:18" ht="11.25" customHeight="1">
      <c r="A27" s="60" t="s">
        <v>32</v>
      </c>
      <c r="B27" s="50">
        <v>2</v>
      </c>
      <c r="C27" s="51">
        <v>0</v>
      </c>
      <c r="D27" s="50">
        <v>0</v>
      </c>
      <c r="E27" s="51">
        <v>0</v>
      </c>
      <c r="F27" s="50">
        <v>0</v>
      </c>
      <c r="G27" s="51">
        <v>0</v>
      </c>
      <c r="H27" s="50">
        <v>0</v>
      </c>
      <c r="I27" s="51">
        <v>0</v>
      </c>
      <c r="J27" s="50">
        <v>0</v>
      </c>
      <c r="K27" s="51">
        <v>0</v>
      </c>
      <c r="L27" s="50">
        <v>3</v>
      </c>
      <c r="M27" s="51">
        <v>0</v>
      </c>
      <c r="N27" s="53">
        <v>0</v>
      </c>
      <c r="O27" s="53">
        <v>0</v>
      </c>
      <c r="P27" s="50">
        <f t="shared" si="2"/>
        <v>5</v>
      </c>
      <c r="Q27" s="51">
        <f t="shared" si="2"/>
        <v>0</v>
      </c>
      <c r="R27" s="52">
        <f>Q27+P27</f>
        <v>5</v>
      </c>
    </row>
    <row r="28" spans="1:18" ht="11.25" customHeight="1">
      <c r="A28" s="60" t="s">
        <v>43</v>
      </c>
      <c r="B28" s="50">
        <v>1</v>
      </c>
      <c r="C28" s="51">
        <v>0</v>
      </c>
      <c r="D28" s="50">
        <v>0</v>
      </c>
      <c r="E28" s="51">
        <v>0</v>
      </c>
      <c r="F28" s="50">
        <v>0</v>
      </c>
      <c r="G28" s="51">
        <v>0</v>
      </c>
      <c r="H28" s="50">
        <v>0</v>
      </c>
      <c r="I28" s="51">
        <v>0</v>
      </c>
      <c r="J28" s="50">
        <v>0</v>
      </c>
      <c r="K28" s="51">
        <v>0</v>
      </c>
      <c r="L28" s="50">
        <v>1</v>
      </c>
      <c r="M28" s="51">
        <v>0</v>
      </c>
      <c r="N28" s="53">
        <v>0</v>
      </c>
      <c r="O28" s="53">
        <v>0</v>
      </c>
      <c r="P28" s="50">
        <f t="shared" si="2"/>
        <v>2</v>
      </c>
      <c r="Q28" s="51">
        <f t="shared" si="2"/>
        <v>0</v>
      </c>
      <c r="R28" s="52">
        <f>Q28+P28</f>
        <v>2</v>
      </c>
    </row>
    <row r="29" spans="1:18" ht="11.25" customHeight="1">
      <c r="A29" s="6" t="s">
        <v>47</v>
      </c>
      <c r="B29" s="50">
        <v>1</v>
      </c>
      <c r="C29" s="51">
        <v>0</v>
      </c>
      <c r="D29" s="50">
        <v>0</v>
      </c>
      <c r="E29" s="51">
        <v>0</v>
      </c>
      <c r="F29" s="50">
        <v>0</v>
      </c>
      <c r="G29" s="51">
        <v>0</v>
      </c>
      <c r="H29" s="50">
        <v>0</v>
      </c>
      <c r="I29" s="51">
        <v>0</v>
      </c>
      <c r="J29" s="50">
        <v>0</v>
      </c>
      <c r="K29" s="51">
        <v>0</v>
      </c>
      <c r="L29" s="50">
        <v>2</v>
      </c>
      <c r="M29" s="51">
        <v>0</v>
      </c>
      <c r="N29" s="53">
        <v>0</v>
      </c>
      <c r="O29" s="53">
        <v>0</v>
      </c>
      <c r="P29" s="50">
        <f t="shared" si="2"/>
        <v>3</v>
      </c>
      <c r="Q29" s="51">
        <f t="shared" si="2"/>
        <v>0</v>
      </c>
      <c r="R29" s="52">
        <f>Q29+P29</f>
        <v>3</v>
      </c>
    </row>
    <row r="30" spans="1:18" ht="11.25" customHeight="1">
      <c r="A30" s="6" t="s">
        <v>52</v>
      </c>
      <c r="B30" s="50">
        <v>4</v>
      </c>
      <c r="C30" s="51">
        <v>0</v>
      </c>
      <c r="D30" s="50">
        <v>1</v>
      </c>
      <c r="E30" s="51">
        <v>0</v>
      </c>
      <c r="F30" s="50">
        <v>0</v>
      </c>
      <c r="G30" s="51">
        <v>0</v>
      </c>
      <c r="H30" s="50">
        <v>1</v>
      </c>
      <c r="I30" s="51">
        <v>0</v>
      </c>
      <c r="J30" s="50">
        <v>0</v>
      </c>
      <c r="K30" s="51">
        <v>0</v>
      </c>
      <c r="L30" s="50">
        <v>0</v>
      </c>
      <c r="M30" s="51">
        <v>0</v>
      </c>
      <c r="N30" s="53">
        <v>0</v>
      </c>
      <c r="O30" s="53">
        <v>0</v>
      </c>
      <c r="P30" s="50">
        <f t="shared" si="2"/>
        <v>6</v>
      </c>
      <c r="Q30" s="51">
        <f t="shared" si="2"/>
        <v>0</v>
      </c>
      <c r="R30" s="52">
        <f>Q30+P30</f>
        <v>6</v>
      </c>
    </row>
    <row r="31" spans="2:18" ht="9.75" customHeight="1">
      <c r="B31" s="10"/>
      <c r="C31" s="11"/>
      <c r="D31" s="10"/>
      <c r="E31" s="11"/>
      <c r="F31" s="10"/>
      <c r="G31" s="11"/>
      <c r="H31" s="10"/>
      <c r="I31" s="11"/>
      <c r="J31" s="10"/>
      <c r="K31" s="11"/>
      <c r="L31" s="10"/>
      <c r="M31" s="11"/>
      <c r="N31" s="20"/>
      <c r="O31" s="20"/>
      <c r="P31" s="10"/>
      <c r="Q31" s="11"/>
      <c r="R31" s="12"/>
    </row>
    <row r="32" ht="9.75" customHeight="1">
      <c r="A32"/>
    </row>
    <row r="33" ht="11.25" customHeight="1">
      <c r="A33" s="6" t="s">
        <v>10</v>
      </c>
    </row>
    <row r="34" spans="1:18" s="32" customFormat="1" ht="11.25" customHeight="1">
      <c r="A34" s="33" t="s">
        <v>11</v>
      </c>
      <c r="B34" s="48" t="s">
        <v>0</v>
      </c>
      <c r="C34" s="49"/>
      <c r="D34" s="48" t="s">
        <v>1</v>
      </c>
      <c r="E34" s="49"/>
      <c r="F34" s="48" t="s">
        <v>2</v>
      </c>
      <c r="G34" s="49"/>
      <c r="H34" s="48" t="s">
        <v>3</v>
      </c>
      <c r="I34" s="49"/>
      <c r="J34" s="48" t="s">
        <v>4</v>
      </c>
      <c r="K34" s="49"/>
      <c r="L34" s="131" t="s">
        <v>5</v>
      </c>
      <c r="M34" s="133"/>
      <c r="N34" s="87" t="s">
        <v>48</v>
      </c>
      <c r="O34" s="87"/>
      <c r="P34" s="48" t="s">
        <v>6</v>
      </c>
      <c r="Q34" s="49"/>
      <c r="R34" s="38" t="s">
        <v>7</v>
      </c>
    </row>
    <row r="35" spans="1:18" s="32" customFormat="1" ht="11.25" customHeight="1">
      <c r="A35" s="33" t="s">
        <v>12</v>
      </c>
      <c r="B35" s="43" t="s">
        <v>8</v>
      </c>
      <c r="C35" s="44" t="s">
        <v>9</v>
      </c>
      <c r="D35" s="43" t="s">
        <v>8</v>
      </c>
      <c r="E35" s="44" t="s">
        <v>9</v>
      </c>
      <c r="F35" s="43" t="s">
        <v>8</v>
      </c>
      <c r="G35" s="44" t="s">
        <v>9</v>
      </c>
      <c r="H35" s="43" t="s">
        <v>8</v>
      </c>
      <c r="I35" s="44" t="s">
        <v>9</v>
      </c>
      <c r="J35" s="43" t="s">
        <v>8</v>
      </c>
      <c r="K35" s="44" t="s">
        <v>9</v>
      </c>
      <c r="L35" s="43" t="s">
        <v>8</v>
      </c>
      <c r="M35" s="44" t="s">
        <v>9</v>
      </c>
      <c r="N35" s="39" t="s">
        <v>8</v>
      </c>
      <c r="O35" s="40" t="s">
        <v>9</v>
      </c>
      <c r="P35" s="43" t="s">
        <v>8</v>
      </c>
      <c r="Q35" s="44" t="s">
        <v>9</v>
      </c>
      <c r="R35" s="45" t="s">
        <v>6</v>
      </c>
    </row>
    <row r="36" spans="1:18" ht="10.5" customHeight="1">
      <c r="A36" s="6"/>
      <c r="B36" s="13"/>
      <c r="C36" s="14"/>
      <c r="D36" s="13"/>
      <c r="E36" s="14"/>
      <c r="F36" s="13"/>
      <c r="G36" s="14"/>
      <c r="H36" s="13"/>
      <c r="I36" s="14"/>
      <c r="J36" s="13"/>
      <c r="K36" s="14"/>
      <c r="L36" s="13"/>
      <c r="M36" s="14"/>
      <c r="N36" s="91"/>
      <c r="O36" s="91"/>
      <c r="P36" s="13"/>
      <c r="Q36" s="14"/>
      <c r="R36" s="15"/>
    </row>
    <row r="37" spans="1:18" s="17" customFormat="1" ht="11.25" customHeight="1">
      <c r="A37" s="16" t="s">
        <v>30</v>
      </c>
      <c r="B37" s="50">
        <v>161</v>
      </c>
      <c r="C37" s="53">
        <v>37</v>
      </c>
      <c r="D37" s="50">
        <v>38</v>
      </c>
      <c r="E37" s="53">
        <v>7</v>
      </c>
      <c r="F37" s="50">
        <v>2</v>
      </c>
      <c r="G37" s="53">
        <v>0</v>
      </c>
      <c r="H37" s="50">
        <v>8</v>
      </c>
      <c r="I37" s="53">
        <v>4</v>
      </c>
      <c r="J37" s="50">
        <v>3</v>
      </c>
      <c r="K37" s="53">
        <v>1</v>
      </c>
      <c r="L37" s="50">
        <v>14</v>
      </c>
      <c r="M37" s="53">
        <v>1</v>
      </c>
      <c r="N37" s="50">
        <v>0</v>
      </c>
      <c r="O37" s="53">
        <v>0</v>
      </c>
      <c r="P37" s="50">
        <f aca="true" t="shared" si="3" ref="P37:Q41">N37+L37+J37+H37+F37+D37+B37</f>
        <v>226</v>
      </c>
      <c r="Q37" s="51">
        <f t="shared" si="3"/>
        <v>50</v>
      </c>
      <c r="R37" s="52">
        <f>Q37+P37</f>
        <v>276</v>
      </c>
    </row>
    <row r="38" spans="1:18" s="17" customFormat="1" ht="11.25" customHeight="1">
      <c r="A38" s="16" t="s">
        <v>32</v>
      </c>
      <c r="B38" s="50">
        <v>151</v>
      </c>
      <c r="C38" s="53">
        <v>37</v>
      </c>
      <c r="D38" s="50">
        <v>35</v>
      </c>
      <c r="E38" s="53">
        <v>6</v>
      </c>
      <c r="F38" s="50">
        <v>3</v>
      </c>
      <c r="G38" s="53">
        <v>1</v>
      </c>
      <c r="H38" s="50">
        <v>9</v>
      </c>
      <c r="I38" s="53">
        <v>6</v>
      </c>
      <c r="J38" s="50">
        <v>5</v>
      </c>
      <c r="K38" s="53">
        <v>1</v>
      </c>
      <c r="L38" s="50">
        <v>10</v>
      </c>
      <c r="M38" s="53">
        <v>1</v>
      </c>
      <c r="N38" s="50">
        <v>0</v>
      </c>
      <c r="O38" s="53">
        <v>0</v>
      </c>
      <c r="P38" s="50">
        <f t="shared" si="3"/>
        <v>213</v>
      </c>
      <c r="Q38" s="51">
        <f t="shared" si="3"/>
        <v>52</v>
      </c>
      <c r="R38" s="52">
        <f>Q38+P38</f>
        <v>265</v>
      </c>
    </row>
    <row r="39" spans="1:18" s="17" customFormat="1" ht="11.25" customHeight="1">
      <c r="A39" s="16" t="s">
        <v>43</v>
      </c>
      <c r="B39" s="50">
        <v>153</v>
      </c>
      <c r="C39" s="53">
        <v>36</v>
      </c>
      <c r="D39" s="50">
        <v>31</v>
      </c>
      <c r="E39" s="53">
        <v>10</v>
      </c>
      <c r="F39" s="50">
        <v>6</v>
      </c>
      <c r="G39" s="53">
        <v>1</v>
      </c>
      <c r="H39" s="50">
        <v>6</v>
      </c>
      <c r="I39" s="53">
        <v>6</v>
      </c>
      <c r="J39" s="50">
        <v>4</v>
      </c>
      <c r="K39" s="53">
        <v>2</v>
      </c>
      <c r="L39" s="50">
        <v>13</v>
      </c>
      <c r="M39" s="53">
        <v>1</v>
      </c>
      <c r="N39" s="50">
        <v>0</v>
      </c>
      <c r="O39" s="53">
        <v>0</v>
      </c>
      <c r="P39" s="50">
        <f t="shared" si="3"/>
        <v>213</v>
      </c>
      <c r="Q39" s="51">
        <f t="shared" si="3"/>
        <v>56</v>
      </c>
      <c r="R39" s="52">
        <f>Q39+P39</f>
        <v>269</v>
      </c>
    </row>
    <row r="40" spans="1:18" s="17" customFormat="1" ht="11.25" customHeight="1">
      <c r="A40" s="16" t="s">
        <v>47</v>
      </c>
      <c r="B40" s="50">
        <v>181</v>
      </c>
      <c r="C40" s="53">
        <v>30</v>
      </c>
      <c r="D40" s="50">
        <v>32</v>
      </c>
      <c r="E40" s="53">
        <v>7</v>
      </c>
      <c r="F40" s="50">
        <v>8</v>
      </c>
      <c r="G40" s="53">
        <v>3</v>
      </c>
      <c r="H40" s="50">
        <v>9</v>
      </c>
      <c r="I40" s="53">
        <v>6</v>
      </c>
      <c r="J40" s="50">
        <v>4</v>
      </c>
      <c r="K40" s="53">
        <v>1</v>
      </c>
      <c r="L40" s="50">
        <v>10</v>
      </c>
      <c r="M40" s="53">
        <v>2</v>
      </c>
      <c r="N40" s="50">
        <v>1</v>
      </c>
      <c r="O40" s="53">
        <v>0</v>
      </c>
      <c r="P40" s="50">
        <f t="shared" si="3"/>
        <v>245</v>
      </c>
      <c r="Q40" s="51">
        <f t="shared" si="3"/>
        <v>49</v>
      </c>
      <c r="R40" s="52">
        <f>Q40+P40</f>
        <v>294</v>
      </c>
    </row>
    <row r="41" spans="1:18" s="17" customFormat="1" ht="11.25" customHeight="1">
      <c r="A41" s="16" t="s">
        <v>52</v>
      </c>
      <c r="B41" s="50">
        <v>196</v>
      </c>
      <c r="C41" s="53">
        <v>28</v>
      </c>
      <c r="D41" s="50">
        <v>31</v>
      </c>
      <c r="E41" s="53">
        <v>10</v>
      </c>
      <c r="F41" s="50">
        <v>6</v>
      </c>
      <c r="G41" s="53">
        <v>3</v>
      </c>
      <c r="H41" s="50">
        <v>13</v>
      </c>
      <c r="I41" s="53">
        <v>4</v>
      </c>
      <c r="J41" s="50">
        <v>5</v>
      </c>
      <c r="K41" s="53">
        <v>1</v>
      </c>
      <c r="L41" s="50">
        <v>8</v>
      </c>
      <c r="M41" s="53">
        <v>2</v>
      </c>
      <c r="N41" s="50">
        <v>0</v>
      </c>
      <c r="O41" s="53">
        <v>0</v>
      </c>
      <c r="P41" s="50">
        <f t="shared" si="3"/>
        <v>259</v>
      </c>
      <c r="Q41" s="51">
        <f t="shared" si="3"/>
        <v>48</v>
      </c>
      <c r="R41" s="52">
        <f>Q41+P41</f>
        <v>307</v>
      </c>
    </row>
    <row r="42" spans="1:18" ht="10.5" customHeight="1">
      <c r="A42" s="6"/>
      <c r="B42" s="10"/>
      <c r="C42" s="20"/>
      <c r="D42" s="10"/>
      <c r="E42" s="20"/>
      <c r="F42" s="10"/>
      <c r="G42" s="20"/>
      <c r="H42" s="10"/>
      <c r="I42" s="20"/>
      <c r="J42" s="10"/>
      <c r="K42" s="20"/>
      <c r="L42" s="10"/>
      <c r="M42" s="20"/>
      <c r="N42" s="10"/>
      <c r="O42" s="20"/>
      <c r="P42" s="10"/>
      <c r="Q42" s="20"/>
      <c r="R42" s="12"/>
    </row>
    <row r="43" ht="10.5" customHeight="1"/>
    <row r="44" ht="11.25" customHeight="1">
      <c r="A44" s="6" t="s">
        <v>13</v>
      </c>
    </row>
    <row r="45" spans="1:18" s="32" customFormat="1" ht="11.25" customHeight="1">
      <c r="A45" s="33" t="s">
        <v>11</v>
      </c>
      <c r="B45" s="48" t="s">
        <v>0</v>
      </c>
      <c r="C45" s="49"/>
      <c r="D45" s="48" t="s">
        <v>1</v>
      </c>
      <c r="E45" s="49"/>
      <c r="F45" s="48" t="s">
        <v>2</v>
      </c>
      <c r="G45" s="49"/>
      <c r="H45" s="48" t="s">
        <v>3</v>
      </c>
      <c r="I45" s="49"/>
      <c r="J45" s="48" t="s">
        <v>4</v>
      </c>
      <c r="K45" s="49"/>
      <c r="L45" s="131" t="s">
        <v>5</v>
      </c>
      <c r="M45" s="133"/>
      <c r="N45" s="87" t="s">
        <v>48</v>
      </c>
      <c r="O45" s="87"/>
      <c r="P45" s="48" t="s">
        <v>6</v>
      </c>
      <c r="Q45" s="49"/>
      <c r="R45" s="38" t="s">
        <v>7</v>
      </c>
    </row>
    <row r="46" spans="1:18" s="32" customFormat="1" ht="11.25" customHeight="1">
      <c r="A46" s="33" t="s">
        <v>12</v>
      </c>
      <c r="B46" s="43" t="s">
        <v>8</v>
      </c>
      <c r="C46" s="44" t="s">
        <v>9</v>
      </c>
      <c r="D46" s="43" t="s">
        <v>8</v>
      </c>
      <c r="E46" s="44" t="s">
        <v>9</v>
      </c>
      <c r="F46" s="43" t="s">
        <v>8</v>
      </c>
      <c r="G46" s="44" t="s">
        <v>9</v>
      </c>
      <c r="H46" s="43" t="s">
        <v>8</v>
      </c>
      <c r="I46" s="44" t="s">
        <v>9</v>
      </c>
      <c r="J46" s="43" t="s">
        <v>8</v>
      </c>
      <c r="K46" s="44" t="s">
        <v>9</v>
      </c>
      <c r="L46" s="43" t="s">
        <v>8</v>
      </c>
      <c r="M46" s="44" t="s">
        <v>9</v>
      </c>
      <c r="N46" s="39" t="s">
        <v>8</v>
      </c>
      <c r="O46" s="40" t="s">
        <v>9</v>
      </c>
      <c r="P46" s="43" t="s">
        <v>8</v>
      </c>
      <c r="Q46" s="44" t="s">
        <v>9</v>
      </c>
      <c r="R46" s="45" t="s">
        <v>6</v>
      </c>
    </row>
    <row r="47" spans="1:18" ht="10.5" customHeight="1">
      <c r="A47" s="6"/>
      <c r="B47" s="13"/>
      <c r="C47" s="14"/>
      <c r="D47" s="13"/>
      <c r="E47" s="14"/>
      <c r="F47" s="13"/>
      <c r="G47" s="14"/>
      <c r="H47" s="13"/>
      <c r="I47" s="14"/>
      <c r="J47" s="13"/>
      <c r="K47" s="14"/>
      <c r="L47" s="13"/>
      <c r="M47" s="14"/>
      <c r="N47" s="91"/>
      <c r="O47" s="91"/>
      <c r="P47" s="13"/>
      <c r="Q47" s="14"/>
      <c r="R47" s="15"/>
    </row>
    <row r="48" spans="1:18" s="17" customFormat="1" ht="11.25" customHeight="1">
      <c r="A48" s="16" t="s">
        <v>30</v>
      </c>
      <c r="B48" s="50">
        <v>76</v>
      </c>
      <c r="C48" s="53">
        <v>6</v>
      </c>
      <c r="D48" s="50">
        <v>1</v>
      </c>
      <c r="E48" s="53">
        <v>0</v>
      </c>
      <c r="F48" s="50">
        <v>1</v>
      </c>
      <c r="G48" s="53">
        <v>0</v>
      </c>
      <c r="H48" s="50">
        <v>6</v>
      </c>
      <c r="I48" s="53">
        <v>1</v>
      </c>
      <c r="J48" s="50">
        <v>0</v>
      </c>
      <c r="K48" s="53">
        <v>0</v>
      </c>
      <c r="L48" s="50">
        <v>27</v>
      </c>
      <c r="M48" s="53">
        <v>3</v>
      </c>
      <c r="N48" s="50">
        <v>0</v>
      </c>
      <c r="O48" s="53">
        <v>0</v>
      </c>
      <c r="P48" s="50">
        <f aca="true" t="shared" si="4" ref="P48:Q52">N48+L48+J48+H48+F48+D48+B48</f>
        <v>111</v>
      </c>
      <c r="Q48" s="51">
        <f t="shared" si="4"/>
        <v>10</v>
      </c>
      <c r="R48" s="52">
        <f>Q48+P48</f>
        <v>121</v>
      </c>
    </row>
    <row r="49" spans="1:18" s="17" customFormat="1" ht="11.25" customHeight="1">
      <c r="A49" s="16" t="s">
        <v>32</v>
      </c>
      <c r="B49" s="50">
        <v>66</v>
      </c>
      <c r="C49" s="53">
        <v>6</v>
      </c>
      <c r="D49" s="50">
        <v>2</v>
      </c>
      <c r="E49" s="53">
        <v>0</v>
      </c>
      <c r="F49" s="50">
        <v>1</v>
      </c>
      <c r="G49" s="53">
        <v>0</v>
      </c>
      <c r="H49" s="50">
        <v>6</v>
      </c>
      <c r="I49" s="53">
        <v>3</v>
      </c>
      <c r="J49" s="50">
        <v>0</v>
      </c>
      <c r="K49" s="53">
        <v>0</v>
      </c>
      <c r="L49" s="50">
        <v>31</v>
      </c>
      <c r="M49" s="53">
        <v>5</v>
      </c>
      <c r="N49" s="50">
        <v>0</v>
      </c>
      <c r="O49" s="53">
        <v>0</v>
      </c>
      <c r="P49" s="50">
        <f t="shared" si="4"/>
        <v>106</v>
      </c>
      <c r="Q49" s="51">
        <f t="shared" si="4"/>
        <v>14</v>
      </c>
      <c r="R49" s="52">
        <f>Q49+P49</f>
        <v>120</v>
      </c>
    </row>
    <row r="50" spans="1:18" s="17" customFormat="1" ht="11.25" customHeight="1">
      <c r="A50" s="16" t="s">
        <v>43</v>
      </c>
      <c r="B50" s="50">
        <v>73</v>
      </c>
      <c r="C50" s="53">
        <v>11</v>
      </c>
      <c r="D50" s="50">
        <v>3</v>
      </c>
      <c r="E50" s="53">
        <v>0</v>
      </c>
      <c r="F50" s="50">
        <v>1</v>
      </c>
      <c r="G50" s="53">
        <v>0</v>
      </c>
      <c r="H50" s="50">
        <v>5</v>
      </c>
      <c r="I50" s="53">
        <v>2</v>
      </c>
      <c r="J50" s="50">
        <v>1</v>
      </c>
      <c r="K50" s="53">
        <v>0</v>
      </c>
      <c r="L50" s="50">
        <v>47</v>
      </c>
      <c r="M50" s="53">
        <v>7</v>
      </c>
      <c r="N50" s="50">
        <v>0</v>
      </c>
      <c r="O50" s="53">
        <v>0</v>
      </c>
      <c r="P50" s="50">
        <f t="shared" si="4"/>
        <v>130</v>
      </c>
      <c r="Q50" s="51">
        <f t="shared" si="4"/>
        <v>20</v>
      </c>
      <c r="R50" s="52">
        <f>Q50+P50</f>
        <v>150</v>
      </c>
    </row>
    <row r="51" spans="1:18" s="17" customFormat="1" ht="11.25" customHeight="1">
      <c r="A51" s="16" t="s">
        <v>47</v>
      </c>
      <c r="B51" s="50">
        <v>88</v>
      </c>
      <c r="C51" s="53">
        <v>10</v>
      </c>
      <c r="D51" s="50">
        <v>5</v>
      </c>
      <c r="E51" s="53">
        <v>0</v>
      </c>
      <c r="F51" s="50">
        <v>0</v>
      </c>
      <c r="G51" s="53">
        <v>0</v>
      </c>
      <c r="H51" s="50">
        <v>4</v>
      </c>
      <c r="I51" s="53">
        <v>2</v>
      </c>
      <c r="J51" s="50">
        <v>1</v>
      </c>
      <c r="K51" s="53">
        <v>0</v>
      </c>
      <c r="L51" s="50">
        <v>44</v>
      </c>
      <c r="M51" s="53">
        <v>12</v>
      </c>
      <c r="N51" s="50">
        <v>3</v>
      </c>
      <c r="O51" s="53">
        <v>1</v>
      </c>
      <c r="P51" s="50">
        <f t="shared" si="4"/>
        <v>145</v>
      </c>
      <c r="Q51" s="51">
        <f t="shared" si="4"/>
        <v>25</v>
      </c>
      <c r="R51" s="52">
        <f>Q51+P51</f>
        <v>170</v>
      </c>
    </row>
    <row r="52" spans="1:18" s="17" customFormat="1" ht="11.25" customHeight="1">
      <c r="A52" s="16" t="s">
        <v>52</v>
      </c>
      <c r="B52" s="50">
        <v>85</v>
      </c>
      <c r="C52" s="53">
        <v>13</v>
      </c>
      <c r="D52" s="50">
        <v>5</v>
      </c>
      <c r="E52" s="53">
        <v>0</v>
      </c>
      <c r="F52" s="50">
        <v>1</v>
      </c>
      <c r="G52" s="53">
        <v>0</v>
      </c>
      <c r="H52" s="50">
        <v>5</v>
      </c>
      <c r="I52" s="53">
        <v>3</v>
      </c>
      <c r="J52" s="50">
        <v>1</v>
      </c>
      <c r="K52" s="53">
        <v>0</v>
      </c>
      <c r="L52" s="50">
        <v>34</v>
      </c>
      <c r="M52" s="53">
        <v>11</v>
      </c>
      <c r="N52" s="50">
        <v>1</v>
      </c>
      <c r="O52" s="53">
        <v>0</v>
      </c>
      <c r="P52" s="50">
        <f t="shared" si="4"/>
        <v>132</v>
      </c>
      <c r="Q52" s="51">
        <f t="shared" si="4"/>
        <v>27</v>
      </c>
      <c r="R52" s="52">
        <f>Q52+P52</f>
        <v>159</v>
      </c>
    </row>
    <row r="53" spans="2:18" ht="10.5" customHeight="1">
      <c r="B53" s="10"/>
      <c r="C53" s="20"/>
      <c r="D53" s="10"/>
      <c r="E53" s="20"/>
      <c r="F53" s="10"/>
      <c r="G53" s="20"/>
      <c r="H53" s="10"/>
      <c r="I53" s="20"/>
      <c r="J53" s="10"/>
      <c r="K53" s="20"/>
      <c r="L53" s="10"/>
      <c r="M53" s="20"/>
      <c r="N53" s="10"/>
      <c r="O53" s="20"/>
      <c r="P53" s="10"/>
      <c r="Q53" s="20"/>
      <c r="R53" s="12"/>
    </row>
    <row r="54" ht="11.25" customHeight="1">
      <c r="A54" s="32"/>
    </row>
    <row r="55" ht="11.25" customHeight="1">
      <c r="A55" s="32"/>
    </row>
    <row r="56" ht="11.25" customHeight="1">
      <c r="A56" s="28"/>
    </row>
    <row r="57" ht="11.25" customHeight="1">
      <c r="A57" s="59"/>
    </row>
    <row r="58" ht="11.25" customHeight="1">
      <c r="A58" s="85"/>
    </row>
    <row r="91" spans="1:18" s="17" customFormat="1" ht="11.25" customHeight="1">
      <c r="A91" s="2"/>
      <c r="B91" s="2"/>
      <c r="C91" s="2"/>
      <c r="D91" s="2"/>
      <c r="E91" s="2"/>
      <c r="F91" s="2"/>
      <c r="G91" s="2"/>
      <c r="H91" s="2"/>
      <c r="I91" s="2"/>
      <c r="J91" s="2"/>
      <c r="K91" s="2"/>
      <c r="L91" s="2"/>
      <c r="M91" s="2"/>
      <c r="N91" s="2"/>
      <c r="O91" s="2"/>
      <c r="P91" s="2"/>
      <c r="Q91" s="2"/>
      <c r="R91" s="2"/>
    </row>
    <row r="101" spans="1:18" s="17" customFormat="1" ht="11.25" customHeight="1">
      <c r="A101" s="2"/>
      <c r="B101" s="2"/>
      <c r="C101" s="2"/>
      <c r="D101" s="2"/>
      <c r="E101" s="2"/>
      <c r="F101" s="2"/>
      <c r="G101" s="2"/>
      <c r="H101" s="2"/>
      <c r="I101" s="2"/>
      <c r="J101" s="2"/>
      <c r="K101" s="2"/>
      <c r="L101" s="2"/>
      <c r="M101" s="2"/>
      <c r="N101" s="2"/>
      <c r="O101" s="2"/>
      <c r="P101" s="2"/>
      <c r="Q101" s="2"/>
      <c r="R101" s="2"/>
    </row>
    <row r="141" spans="1:18" s="17" customFormat="1" ht="11.25" customHeight="1">
      <c r="A141" s="2"/>
      <c r="B141" s="2"/>
      <c r="C141" s="2"/>
      <c r="D141" s="2"/>
      <c r="E141" s="2"/>
      <c r="F141" s="2"/>
      <c r="G141" s="2"/>
      <c r="H141" s="2"/>
      <c r="I141" s="2"/>
      <c r="J141" s="2"/>
      <c r="K141" s="2"/>
      <c r="L141" s="2"/>
      <c r="M141" s="2"/>
      <c r="N141" s="2"/>
      <c r="O141" s="2"/>
      <c r="P141" s="2"/>
      <c r="Q141" s="2"/>
      <c r="R141" s="2"/>
    </row>
    <row r="151" spans="1:18" s="17" customFormat="1" ht="11.25" customHeight="1">
      <c r="A151" s="2"/>
      <c r="B151" s="2"/>
      <c r="C151" s="2"/>
      <c r="D151" s="2"/>
      <c r="E151" s="2"/>
      <c r="F151" s="2"/>
      <c r="G151" s="2"/>
      <c r="H151" s="2"/>
      <c r="I151" s="2"/>
      <c r="J151" s="2"/>
      <c r="K151" s="2"/>
      <c r="L151" s="2"/>
      <c r="M151" s="2"/>
      <c r="N151" s="2"/>
      <c r="O151" s="2"/>
      <c r="P151" s="2"/>
      <c r="Q151" s="2"/>
      <c r="R151" s="2"/>
    </row>
    <row r="193" spans="1:18" s="17" customFormat="1" ht="11.25" customHeight="1">
      <c r="A193" s="2"/>
      <c r="B193" s="2"/>
      <c r="C193" s="2"/>
      <c r="D193" s="2"/>
      <c r="E193" s="2"/>
      <c r="F193" s="2"/>
      <c r="G193" s="2"/>
      <c r="H193" s="2"/>
      <c r="I193" s="2"/>
      <c r="J193" s="2"/>
      <c r="K193" s="2"/>
      <c r="L193" s="2"/>
      <c r="M193" s="2"/>
      <c r="N193" s="2"/>
      <c r="O193" s="2"/>
      <c r="P193" s="2"/>
      <c r="Q193" s="2"/>
      <c r="R193" s="2"/>
    </row>
    <row r="235" spans="1:18" s="17" customFormat="1" ht="11.25" customHeight="1">
      <c r="A235" s="2"/>
      <c r="B235" s="2"/>
      <c r="C235" s="2"/>
      <c r="D235" s="2"/>
      <c r="E235" s="2"/>
      <c r="F235" s="2"/>
      <c r="G235" s="2"/>
      <c r="H235" s="2"/>
      <c r="I235" s="2"/>
      <c r="J235" s="2"/>
      <c r="K235" s="2"/>
      <c r="L235" s="2"/>
      <c r="M235" s="2"/>
      <c r="N235" s="2"/>
      <c r="O235" s="2"/>
      <c r="P235" s="2"/>
      <c r="Q235" s="2"/>
      <c r="R235" s="2"/>
    </row>
    <row r="245" spans="1:18" s="17" customFormat="1" ht="11.25" customHeight="1">
      <c r="A245" s="2"/>
      <c r="B245" s="2"/>
      <c r="C245" s="2"/>
      <c r="D245" s="2"/>
      <c r="E245" s="2"/>
      <c r="F245" s="2"/>
      <c r="G245" s="2"/>
      <c r="H245" s="2"/>
      <c r="I245" s="2"/>
      <c r="J245" s="2"/>
      <c r="K245" s="2"/>
      <c r="L245" s="2"/>
      <c r="M245" s="2"/>
      <c r="N245" s="2"/>
      <c r="O245" s="2"/>
      <c r="P245" s="2"/>
      <c r="Q245" s="2"/>
      <c r="R245" s="2"/>
    </row>
    <row r="258" spans="1:18" s="17" customFormat="1" ht="11.25" customHeight="1">
      <c r="A258" s="2"/>
      <c r="B258" s="2"/>
      <c r="C258" s="2"/>
      <c r="D258" s="2"/>
      <c r="E258" s="2"/>
      <c r="F258" s="2"/>
      <c r="G258" s="2"/>
      <c r="H258" s="2"/>
      <c r="I258" s="2"/>
      <c r="J258" s="2"/>
      <c r="K258" s="2"/>
      <c r="L258" s="2"/>
      <c r="M258" s="2"/>
      <c r="N258" s="2"/>
      <c r="O258" s="2"/>
      <c r="P258" s="2"/>
      <c r="Q258" s="2"/>
      <c r="R258" s="2"/>
    </row>
    <row r="288" spans="1:18" s="17" customFormat="1" ht="11.25" customHeight="1">
      <c r="A288" s="2"/>
      <c r="B288" s="2"/>
      <c r="C288" s="2"/>
      <c r="D288" s="2"/>
      <c r="E288" s="2"/>
      <c r="F288" s="2"/>
      <c r="G288" s="2"/>
      <c r="H288" s="2"/>
      <c r="I288" s="2"/>
      <c r="J288" s="2"/>
      <c r="K288" s="2"/>
      <c r="L288" s="2"/>
      <c r="M288" s="2"/>
      <c r="N288" s="2"/>
      <c r="O288" s="2"/>
      <c r="P288" s="2"/>
      <c r="Q288" s="2"/>
      <c r="R288" s="2"/>
    </row>
    <row r="298" spans="1:18" s="17" customFormat="1" ht="11.25" customHeight="1">
      <c r="A298" s="2"/>
      <c r="B298" s="2"/>
      <c r="C298" s="2"/>
      <c r="D298" s="2"/>
      <c r="E298" s="2"/>
      <c r="F298" s="2"/>
      <c r="G298" s="2"/>
      <c r="H298" s="2"/>
      <c r="I298" s="2"/>
      <c r="J298" s="2"/>
      <c r="K298" s="2"/>
      <c r="L298" s="2"/>
      <c r="M298" s="2"/>
      <c r="N298" s="2"/>
      <c r="O298" s="2"/>
      <c r="P298" s="2"/>
      <c r="Q298" s="2"/>
      <c r="R298" s="2"/>
    </row>
    <row r="308" spans="1:18" s="17" customFormat="1" ht="11.25" customHeight="1">
      <c r="A308" s="2"/>
      <c r="B308" s="2"/>
      <c r="C308" s="2"/>
      <c r="D308" s="2"/>
      <c r="E308" s="2"/>
      <c r="F308" s="2"/>
      <c r="G308" s="2"/>
      <c r="H308" s="2"/>
      <c r="I308" s="2"/>
      <c r="J308" s="2"/>
      <c r="K308" s="2"/>
      <c r="L308" s="2"/>
      <c r="M308" s="2"/>
      <c r="N308" s="2"/>
      <c r="O308" s="2"/>
      <c r="P308" s="2"/>
      <c r="Q308" s="2"/>
      <c r="R308" s="2"/>
    </row>
  </sheetData>
  <mergeCells count="5">
    <mergeCell ref="L45:M45"/>
    <mergeCell ref="L3:M3"/>
    <mergeCell ref="L13:M13"/>
    <mergeCell ref="L23:M23"/>
    <mergeCell ref="L34:M34"/>
  </mergeCells>
  <printOptions horizontalCentered="1"/>
  <pageMargins left="0.25" right="0.25" top="0.75" bottom="0.5" header="0.25" footer="0.25"/>
  <pageSetup fitToHeight="1" fitToWidth="1" horizontalDpi="300" verticalDpi="300" orientation="landscape" scale="91" r:id="rId1"/>
  <headerFooter alignWithMargins="0">
    <oddHeader>&amp;CThe University of Alabama in Huntsville
Unit Academic Reports 
</oddHeader>
    <oddFooter>&amp;L&amp;8Office of Institutional Research
&amp;D
&amp;F</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260"/>
  <sheetViews>
    <sheetView workbookViewId="0" topLeftCell="A1">
      <selection activeCell="F40" sqref="F36:F40"/>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3" t="s">
        <v>39</v>
      </c>
      <c r="B1" s="17"/>
      <c r="C1" s="17"/>
      <c r="D1" s="17"/>
      <c r="E1" s="17"/>
      <c r="F1" s="17"/>
      <c r="G1" s="17"/>
      <c r="H1" s="17"/>
    </row>
    <row r="3" spans="1:8" ht="12.75" customHeight="1">
      <c r="A3" s="6" t="s">
        <v>10</v>
      </c>
      <c r="F3"/>
      <c r="G3"/>
      <c r="H3"/>
    </row>
    <row r="4" spans="1:7" s="28" customFormat="1" ht="12.75" customHeight="1">
      <c r="A4" s="6" t="s">
        <v>11</v>
      </c>
      <c r="B4" s="46" t="s">
        <v>16</v>
      </c>
      <c r="C4" s="46" t="s">
        <v>14</v>
      </c>
      <c r="D4" s="46" t="s">
        <v>15</v>
      </c>
      <c r="E4" s="29"/>
      <c r="F4" s="29"/>
      <c r="G4" s="29"/>
    </row>
    <row r="5" spans="2:7" ht="12.75" customHeight="1">
      <c r="B5" s="9"/>
      <c r="C5" s="9"/>
      <c r="D5" s="9"/>
      <c r="E5"/>
      <c r="F5"/>
      <c r="G5"/>
    </row>
    <row r="6" spans="1:7" s="17" customFormat="1" ht="12.75" customHeight="1">
      <c r="A6" s="16" t="s">
        <v>30</v>
      </c>
      <c r="B6" s="13">
        <v>179</v>
      </c>
      <c r="C6" s="15">
        <f>'EE'!R37</f>
        <v>276</v>
      </c>
      <c r="D6" s="15">
        <v>249</v>
      </c>
      <c r="E6" s="27"/>
      <c r="F6" s="27"/>
      <c r="G6" s="27"/>
    </row>
    <row r="7" spans="1:7" s="17" customFormat="1" ht="12.75" customHeight="1">
      <c r="A7" s="16" t="s">
        <v>32</v>
      </c>
      <c r="B7" s="13">
        <v>170</v>
      </c>
      <c r="C7" s="15">
        <f>'EE'!R38</f>
        <v>265</v>
      </c>
      <c r="D7" s="15">
        <v>273</v>
      </c>
      <c r="E7" s="27"/>
      <c r="F7" s="27"/>
      <c r="G7" s="27"/>
    </row>
    <row r="8" spans="1:7" s="17" customFormat="1" ht="12.75" customHeight="1">
      <c r="A8" s="60" t="s">
        <v>43</v>
      </c>
      <c r="B8" s="13">
        <v>180</v>
      </c>
      <c r="C8" s="15">
        <f>'EE'!R39</f>
        <v>269</v>
      </c>
      <c r="D8" s="15">
        <f>267+1</f>
        <v>268</v>
      </c>
      <c r="E8" s="27"/>
      <c r="F8" s="27"/>
      <c r="G8" s="27"/>
    </row>
    <row r="9" spans="1:7" s="17" customFormat="1" ht="12.75" customHeight="1">
      <c r="A9" s="6" t="s">
        <v>47</v>
      </c>
      <c r="B9" s="13">
        <v>192</v>
      </c>
      <c r="C9" s="15">
        <f>'EE'!R40</f>
        <v>294</v>
      </c>
      <c r="D9" s="15">
        <v>292</v>
      </c>
      <c r="E9" s="27"/>
      <c r="F9" s="27"/>
      <c r="G9" s="27"/>
    </row>
    <row r="10" spans="1:7" s="17" customFormat="1" ht="12.75" customHeight="1">
      <c r="A10" s="6" t="s">
        <v>52</v>
      </c>
      <c r="B10" s="13">
        <v>200</v>
      </c>
      <c r="C10" s="15">
        <f>'EE'!R41</f>
        <v>307</v>
      </c>
      <c r="D10" s="15">
        <v>293</v>
      </c>
      <c r="E10" s="27"/>
      <c r="F10" s="27"/>
      <c r="G10" s="27"/>
    </row>
    <row r="11" spans="1:7" ht="12.75" customHeight="1">
      <c r="A11" s="29"/>
      <c r="B11" s="10"/>
      <c r="C11" s="10"/>
      <c r="D11" s="12"/>
      <c r="E11"/>
      <c r="F11"/>
      <c r="G11"/>
    </row>
    <row r="12" spans="1:7" ht="12.75" customHeight="1">
      <c r="A12" s="29"/>
      <c r="E12"/>
      <c r="F12"/>
      <c r="G12"/>
    </row>
    <row r="13" spans="1:7" ht="12.75" customHeight="1">
      <c r="A13" s="6" t="s">
        <v>13</v>
      </c>
      <c r="E13"/>
      <c r="F13"/>
      <c r="G13"/>
    </row>
    <row r="14" spans="1:7" s="28" customFormat="1" ht="12.75" customHeight="1">
      <c r="A14" s="6" t="s">
        <v>11</v>
      </c>
      <c r="B14" s="46" t="s">
        <v>16</v>
      </c>
      <c r="C14" s="46" t="s">
        <v>14</v>
      </c>
      <c r="D14" s="46" t="s">
        <v>15</v>
      </c>
      <c r="E14" s="29"/>
      <c r="F14" s="29"/>
      <c r="G14" s="29"/>
    </row>
    <row r="15" spans="2:7" ht="12.75" customHeight="1">
      <c r="B15" s="9"/>
      <c r="C15" s="9"/>
      <c r="D15" s="9"/>
      <c r="E15"/>
      <c r="F15"/>
      <c r="G15"/>
    </row>
    <row r="16" spans="1:7" s="17" customFormat="1" ht="12.75" customHeight="1">
      <c r="A16" s="16" t="s">
        <v>30</v>
      </c>
      <c r="B16" s="13">
        <v>55</v>
      </c>
      <c r="C16" s="15">
        <f>'EE'!R48</f>
        <v>121</v>
      </c>
      <c r="D16" s="15">
        <v>99</v>
      </c>
      <c r="E16"/>
      <c r="F16"/>
      <c r="G16"/>
    </row>
    <row r="17" spans="1:7" s="17" customFormat="1" ht="12.75" customHeight="1">
      <c r="A17" s="16" t="s">
        <v>32</v>
      </c>
      <c r="B17" s="13">
        <v>64</v>
      </c>
      <c r="C17" s="15">
        <f>'EE'!R49</f>
        <v>120</v>
      </c>
      <c r="D17" s="15">
        <v>119</v>
      </c>
      <c r="E17"/>
      <c r="F17"/>
      <c r="G17"/>
    </row>
    <row r="18" spans="1:7" s="17" customFormat="1" ht="12.75" customHeight="1">
      <c r="A18" s="60" t="s">
        <v>43</v>
      </c>
      <c r="B18" s="13">
        <v>55</v>
      </c>
      <c r="C18" s="15">
        <f>'EE'!R50</f>
        <v>150</v>
      </c>
      <c r="D18" s="15">
        <v>157</v>
      </c>
      <c r="E18"/>
      <c r="F18"/>
      <c r="G18"/>
    </row>
    <row r="19" spans="1:7" s="17" customFormat="1" ht="12.75" customHeight="1">
      <c r="A19" s="6" t="s">
        <v>47</v>
      </c>
      <c r="B19" s="13">
        <v>75</v>
      </c>
      <c r="C19" s="15">
        <f>'EE'!R51</f>
        <v>170</v>
      </c>
      <c r="D19" s="15">
        <v>168</v>
      </c>
      <c r="E19"/>
      <c r="F19"/>
      <c r="G19"/>
    </row>
    <row r="20" spans="1:7" s="17" customFormat="1" ht="12.75" customHeight="1">
      <c r="A20" s="6" t="s">
        <v>52</v>
      </c>
      <c r="B20" s="13">
        <v>71</v>
      </c>
      <c r="C20" s="15">
        <f>'EE'!R52</f>
        <v>159</v>
      </c>
      <c r="D20" s="15">
        <v>168</v>
      </c>
      <c r="E20"/>
      <c r="F20"/>
      <c r="G20"/>
    </row>
    <row r="21" spans="1:7" ht="12.75" customHeight="1">
      <c r="A21" s="60"/>
      <c r="B21" s="10"/>
      <c r="C21" s="10"/>
      <c r="D21" s="12"/>
      <c r="E21"/>
      <c r="F21"/>
      <c r="G21"/>
    </row>
    <row r="22" spans="6:8" ht="12.75" customHeight="1">
      <c r="F22"/>
      <c r="G22"/>
      <c r="H22"/>
    </row>
    <row r="23" spans="1:8" s="32" customFormat="1" ht="12.75" customHeight="1">
      <c r="A23" s="33" t="s">
        <v>17</v>
      </c>
      <c r="B23" s="47" t="s">
        <v>10</v>
      </c>
      <c r="C23" s="47" t="s">
        <v>10</v>
      </c>
      <c r="D23" s="47" t="s">
        <v>6</v>
      </c>
      <c r="E23" s="47" t="s">
        <v>13</v>
      </c>
      <c r="F23" s="47" t="s">
        <v>13</v>
      </c>
      <c r="G23" s="42" t="s">
        <v>6</v>
      </c>
      <c r="H23" s="42" t="s">
        <v>7</v>
      </c>
    </row>
    <row r="24" spans="1:8" s="32" customFormat="1" ht="12.75" customHeight="1">
      <c r="A24" s="33"/>
      <c r="B24" s="43" t="s">
        <v>18</v>
      </c>
      <c r="C24" s="43" t="s">
        <v>19</v>
      </c>
      <c r="D24" s="43" t="s">
        <v>10</v>
      </c>
      <c r="E24" s="43" t="s">
        <v>20</v>
      </c>
      <c r="F24" s="43" t="s">
        <v>21</v>
      </c>
      <c r="G24" s="45" t="s">
        <v>13</v>
      </c>
      <c r="H24" s="45" t="s">
        <v>6</v>
      </c>
    </row>
    <row r="25" spans="2:8" ht="12.75" customHeight="1">
      <c r="B25" s="3"/>
      <c r="C25" s="3"/>
      <c r="D25" s="3"/>
      <c r="E25" s="3"/>
      <c r="F25" s="3"/>
      <c r="G25" s="3"/>
      <c r="H25" s="9"/>
    </row>
    <row r="26" spans="1:8" ht="12.75" customHeight="1">
      <c r="A26" s="6" t="s">
        <v>30</v>
      </c>
      <c r="B26" s="55">
        <v>940</v>
      </c>
      <c r="C26" s="55">
        <v>4428</v>
      </c>
      <c r="D26" s="55">
        <f>C26+B26</f>
        <v>5368</v>
      </c>
      <c r="E26" s="55">
        <v>1153</v>
      </c>
      <c r="F26" s="55">
        <v>457</v>
      </c>
      <c r="G26" s="55">
        <f>F26+E26</f>
        <v>1610</v>
      </c>
      <c r="H26" s="56">
        <f>G26+D26</f>
        <v>6978</v>
      </c>
    </row>
    <row r="27" spans="1:8" ht="12.75" customHeight="1">
      <c r="A27" s="60" t="s">
        <v>33</v>
      </c>
      <c r="B27" s="55">
        <v>950</v>
      </c>
      <c r="C27" s="55">
        <v>4542</v>
      </c>
      <c r="D27" s="55">
        <f>C27+B27</f>
        <v>5492</v>
      </c>
      <c r="E27" s="55">
        <v>1131</v>
      </c>
      <c r="F27" s="55">
        <v>468</v>
      </c>
      <c r="G27" s="55">
        <f>F27+E27</f>
        <v>1599</v>
      </c>
      <c r="H27" s="56">
        <f>G27+D27</f>
        <v>7091</v>
      </c>
    </row>
    <row r="28" spans="1:8" ht="12.75" customHeight="1">
      <c r="A28" s="60" t="s">
        <v>43</v>
      </c>
      <c r="B28" s="55">
        <v>1004</v>
      </c>
      <c r="C28" s="55">
        <v>4495</v>
      </c>
      <c r="D28" s="55">
        <f>C28+B28</f>
        <v>5499</v>
      </c>
      <c r="E28" s="55">
        <v>1341</v>
      </c>
      <c r="F28" s="55">
        <v>486</v>
      </c>
      <c r="G28" s="55">
        <f>F28+E28</f>
        <v>1827</v>
      </c>
      <c r="H28" s="56">
        <f>G28+D28</f>
        <v>7326</v>
      </c>
    </row>
    <row r="29" spans="1:8" ht="12.75" customHeight="1">
      <c r="A29" s="6" t="s">
        <v>47</v>
      </c>
      <c r="B29" s="55">
        <v>880</v>
      </c>
      <c r="C29" s="55">
        <v>4889</v>
      </c>
      <c r="D29" s="55">
        <f>C29+B29</f>
        <v>5769</v>
      </c>
      <c r="E29" s="55">
        <v>1526</v>
      </c>
      <c r="F29" s="55">
        <v>393</v>
      </c>
      <c r="G29" s="55">
        <f>F29+E29</f>
        <v>1919</v>
      </c>
      <c r="H29" s="56">
        <f>G29+D29</f>
        <v>7688</v>
      </c>
    </row>
    <row r="30" spans="1:8" ht="12.75" customHeight="1">
      <c r="A30" s="6" t="s">
        <v>52</v>
      </c>
      <c r="B30" s="55">
        <v>972</v>
      </c>
      <c r="C30" s="55">
        <v>5175</v>
      </c>
      <c r="D30" s="55">
        <f>C30+B30</f>
        <v>6147</v>
      </c>
      <c r="E30" s="55">
        <v>1271</v>
      </c>
      <c r="F30" s="55">
        <v>498</v>
      </c>
      <c r="G30" s="55">
        <f>F30+E30</f>
        <v>1769</v>
      </c>
      <c r="H30" s="56">
        <f>G30+D30</f>
        <v>7916</v>
      </c>
    </row>
    <row r="31" spans="1:8" ht="12.75" customHeight="1">
      <c r="A31" s="29"/>
      <c r="B31" s="10"/>
      <c r="C31" s="10"/>
      <c r="D31" s="10"/>
      <c r="E31" s="10"/>
      <c r="F31" s="10"/>
      <c r="G31" s="10"/>
      <c r="H31" s="12"/>
    </row>
    <row r="33" spans="1:8" s="32" customFormat="1" ht="12.75" customHeight="1">
      <c r="A33" s="33" t="s">
        <v>22</v>
      </c>
      <c r="B33" s="47" t="s">
        <v>10</v>
      </c>
      <c r="C33" s="47" t="s">
        <v>10</v>
      </c>
      <c r="D33" s="47" t="s">
        <v>6</v>
      </c>
      <c r="E33" s="47" t="s">
        <v>13</v>
      </c>
      <c r="F33" s="47" t="s">
        <v>23</v>
      </c>
      <c r="G33" s="47" t="s">
        <v>24</v>
      </c>
      <c r="H33" s="42" t="s">
        <v>7</v>
      </c>
    </row>
    <row r="34" spans="2:8" s="32" customFormat="1" ht="12.75" customHeight="1">
      <c r="B34" s="43" t="s">
        <v>18</v>
      </c>
      <c r="C34" s="43" t="s">
        <v>19</v>
      </c>
      <c r="D34" s="43" t="s">
        <v>10</v>
      </c>
      <c r="E34" s="43" t="s">
        <v>20</v>
      </c>
      <c r="F34" s="43" t="s">
        <v>21</v>
      </c>
      <c r="G34" s="43" t="s">
        <v>13</v>
      </c>
      <c r="H34" s="45" t="s">
        <v>6</v>
      </c>
    </row>
    <row r="35" spans="2:8" ht="12.75" customHeight="1">
      <c r="B35" s="13"/>
      <c r="C35" s="13"/>
      <c r="D35" s="13"/>
      <c r="E35" s="13"/>
      <c r="F35" s="13"/>
      <c r="G35" s="13"/>
      <c r="H35" s="15"/>
    </row>
    <row r="36" spans="1:8" ht="12.75" customHeight="1">
      <c r="A36" s="6" t="s">
        <v>30</v>
      </c>
      <c r="B36" s="25">
        <f>B26*1.76</f>
        <v>1654.4</v>
      </c>
      <c r="C36" s="25">
        <f>C26*2.38</f>
        <v>10538.64</v>
      </c>
      <c r="D36" s="25">
        <f>C36+B36</f>
        <v>12193.039999999999</v>
      </c>
      <c r="E36" s="25">
        <f>E26*5.46</f>
        <v>6295.38</v>
      </c>
      <c r="F36" s="25">
        <f>F26*17.6</f>
        <v>8043.200000000001</v>
      </c>
      <c r="G36" s="25">
        <f>F36+E36</f>
        <v>14338.580000000002</v>
      </c>
      <c r="H36" s="26">
        <f>G36+D36</f>
        <v>26531.620000000003</v>
      </c>
    </row>
    <row r="37" spans="1:8" ht="12.75" customHeight="1">
      <c r="A37" s="60" t="s">
        <v>33</v>
      </c>
      <c r="B37" s="25">
        <f>B27*1.76</f>
        <v>1672</v>
      </c>
      <c r="C37" s="25">
        <f>C27*2.38</f>
        <v>10809.96</v>
      </c>
      <c r="D37" s="25">
        <f>C37+B37</f>
        <v>12481.96</v>
      </c>
      <c r="E37" s="25">
        <f>E27*5.46</f>
        <v>6175.26</v>
      </c>
      <c r="F37" s="25">
        <f>F27*17.6</f>
        <v>8236.800000000001</v>
      </c>
      <c r="G37" s="25">
        <f>F37+E37</f>
        <v>14412.060000000001</v>
      </c>
      <c r="H37" s="26">
        <f>G37+D37</f>
        <v>26894.02</v>
      </c>
    </row>
    <row r="38" spans="1:8" ht="12.75" customHeight="1">
      <c r="A38" s="60" t="s">
        <v>43</v>
      </c>
      <c r="B38" s="25">
        <f>B28*1.76</f>
        <v>1767.04</v>
      </c>
      <c r="C38" s="25">
        <f>C28*2.38</f>
        <v>10698.1</v>
      </c>
      <c r="D38" s="25">
        <f>C38+B38</f>
        <v>12465.14</v>
      </c>
      <c r="E38" s="25">
        <f>E28*5.46</f>
        <v>7321.86</v>
      </c>
      <c r="F38" s="25">
        <f>F28*17.6</f>
        <v>8553.6</v>
      </c>
      <c r="G38" s="25">
        <f>F38+E38</f>
        <v>15875.46</v>
      </c>
      <c r="H38" s="26">
        <f>G38+D38</f>
        <v>28340.6</v>
      </c>
    </row>
    <row r="39" spans="1:8" ht="12.75" customHeight="1">
      <c r="A39" s="6" t="s">
        <v>47</v>
      </c>
      <c r="B39" s="25">
        <f>B29*1.76</f>
        <v>1548.8</v>
      </c>
      <c r="C39" s="25">
        <f>C29*2.38</f>
        <v>11635.82</v>
      </c>
      <c r="D39" s="25">
        <f>C39+B39</f>
        <v>13184.619999999999</v>
      </c>
      <c r="E39" s="25">
        <f>E29*5.46</f>
        <v>8331.96</v>
      </c>
      <c r="F39" s="25">
        <f>F29*17.6</f>
        <v>6916.8</v>
      </c>
      <c r="G39" s="25">
        <f>F39+E39</f>
        <v>15248.759999999998</v>
      </c>
      <c r="H39" s="26">
        <f>G39+D39</f>
        <v>28433.379999999997</v>
      </c>
    </row>
    <row r="40" spans="1:8" ht="12.75" customHeight="1">
      <c r="A40" s="6" t="s">
        <v>52</v>
      </c>
      <c r="B40" s="25">
        <f>B30*1.76</f>
        <v>1710.72</v>
      </c>
      <c r="C40" s="25">
        <f>C30*2.38</f>
        <v>12316.5</v>
      </c>
      <c r="D40" s="25">
        <f>C40+B40</f>
        <v>14027.22</v>
      </c>
      <c r="E40" s="25">
        <f>E30*5.46</f>
        <v>6939.66</v>
      </c>
      <c r="F40" s="25">
        <f>F30*17.6</f>
        <v>8764.800000000001</v>
      </c>
      <c r="G40" s="25">
        <f>F40+E40</f>
        <v>15704.460000000001</v>
      </c>
      <c r="H40" s="26">
        <f>G40+D40</f>
        <v>29731.68</v>
      </c>
    </row>
    <row r="41" spans="1:8" ht="12.75" customHeight="1">
      <c r="A41" s="29"/>
      <c r="B41" s="10"/>
      <c r="C41" s="10"/>
      <c r="D41" s="10"/>
      <c r="E41" s="10"/>
      <c r="F41" s="10"/>
      <c r="G41" s="10"/>
      <c r="H41" s="12"/>
    </row>
    <row r="43" ht="12.75" customHeight="1">
      <c r="A43" s="59" t="s">
        <v>45</v>
      </c>
    </row>
    <row r="44" ht="12.75" customHeight="1">
      <c r="A44" s="59" t="s">
        <v>31</v>
      </c>
    </row>
    <row r="45" ht="12.75" customHeight="1">
      <c r="A45" s="59" t="s">
        <v>46</v>
      </c>
    </row>
    <row r="50" s="17" customFormat="1" ht="12.75" customHeight="1">
      <c r="A50" s="30"/>
    </row>
    <row r="89" s="17" customFormat="1" ht="12.75" customHeight="1">
      <c r="A89" s="30"/>
    </row>
    <row r="122" s="17" customFormat="1" ht="12.75" customHeight="1">
      <c r="A122" s="30"/>
    </row>
    <row r="141" s="17" customFormat="1" ht="12.75" customHeight="1">
      <c r="A141" s="30"/>
    </row>
    <row r="172" s="17" customFormat="1" ht="12.75" customHeight="1">
      <c r="A172" s="30"/>
    </row>
    <row r="206" s="17" customFormat="1" ht="12.75" customHeight="1">
      <c r="A206" s="30"/>
    </row>
    <row r="239" s="17" customFormat="1" ht="12.75" customHeight="1">
      <c r="A239" s="30"/>
    </row>
    <row r="251" s="17" customFormat="1" ht="12.75" customHeight="1">
      <c r="A251" s="30"/>
    </row>
    <row r="260" s="17" customFormat="1" ht="12.75" customHeight="1">
      <c r="A260" s="30"/>
    </row>
  </sheetData>
  <printOptions horizontalCentered="1"/>
  <pageMargins left="0.25" right="0.25" top="1" bottom="0.75" header="0.5" footer="0.25"/>
  <pageSetup fitToHeight="1" fitToWidth="1" horizontalDpi="300" verticalDpi="300" orientation="landscape" scale="86" r:id="rId1"/>
  <headerFooter alignWithMargins="0">
    <oddHeader>&amp;CThe University of Alabama in Huntsville
Unit Academic Reports 
</oddHeader>
    <oddFooter>&amp;L&amp;8Office of Institutional Research
02/23/2005 (mwc)
&amp;F</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71"/>
  <sheetViews>
    <sheetView workbookViewId="0" topLeftCell="A1">
      <selection activeCell="G11" sqref="G11"/>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18" t="s">
        <v>25</v>
      </c>
      <c r="B1" s="17"/>
      <c r="C1" s="17"/>
      <c r="D1" s="17"/>
      <c r="E1" s="17"/>
      <c r="F1"/>
      <c r="G1"/>
      <c r="H1"/>
    </row>
    <row r="2" spans="1:8" ht="12.75" customHeight="1">
      <c r="A2" s="18"/>
      <c r="B2" s="17"/>
      <c r="C2" s="17"/>
      <c r="D2" s="17"/>
      <c r="E2" s="17"/>
      <c r="F2"/>
      <c r="G2"/>
      <c r="H2"/>
    </row>
    <row r="3" spans="6:8" ht="12.75" customHeight="1">
      <c r="F3"/>
      <c r="G3"/>
      <c r="H3"/>
    </row>
    <row r="4" spans="1:8" s="32" customFormat="1" ht="12.75" customHeight="1">
      <c r="A4" s="33" t="s">
        <v>17</v>
      </c>
      <c r="B4" s="47" t="s">
        <v>10</v>
      </c>
      <c r="C4" s="47" t="s">
        <v>10</v>
      </c>
      <c r="D4" s="47" t="s">
        <v>6</v>
      </c>
      <c r="E4" s="47" t="s">
        <v>13</v>
      </c>
      <c r="F4" s="47" t="s">
        <v>13</v>
      </c>
      <c r="G4" s="42" t="s">
        <v>6</v>
      </c>
      <c r="H4" s="42" t="s">
        <v>7</v>
      </c>
    </row>
    <row r="5" spans="1:8" s="32" customFormat="1" ht="12.75" customHeight="1">
      <c r="A5" s="33"/>
      <c r="B5" s="43" t="s">
        <v>18</v>
      </c>
      <c r="C5" s="43" t="s">
        <v>19</v>
      </c>
      <c r="D5" s="43" t="s">
        <v>10</v>
      </c>
      <c r="E5" s="43" t="s">
        <v>20</v>
      </c>
      <c r="F5" s="43" t="s">
        <v>21</v>
      </c>
      <c r="G5" s="45" t="s">
        <v>13</v>
      </c>
      <c r="H5" s="45" t="s">
        <v>6</v>
      </c>
    </row>
    <row r="6" spans="2:8" ht="12.75" customHeight="1">
      <c r="B6" s="3"/>
      <c r="C6" s="3"/>
      <c r="D6" s="3"/>
      <c r="E6" s="3"/>
      <c r="F6" s="3"/>
      <c r="G6" s="3"/>
      <c r="H6" s="9"/>
    </row>
    <row r="7" spans="1:8" ht="12.75" customHeight="1">
      <c r="A7" s="6" t="s">
        <v>30</v>
      </c>
      <c r="B7" s="55">
        <v>0</v>
      </c>
      <c r="C7" s="55">
        <v>0</v>
      </c>
      <c r="D7" s="55">
        <f>C7+B7</f>
        <v>0</v>
      </c>
      <c r="E7" s="55">
        <v>177</v>
      </c>
      <c r="F7" s="55">
        <v>207</v>
      </c>
      <c r="G7" s="55">
        <f>F7+E7</f>
        <v>384</v>
      </c>
      <c r="H7" s="56">
        <f>G7+D7</f>
        <v>384</v>
      </c>
    </row>
    <row r="8" spans="1:8" ht="12.75" customHeight="1">
      <c r="A8" s="60" t="s">
        <v>33</v>
      </c>
      <c r="B8" s="55">
        <v>0</v>
      </c>
      <c r="C8" s="55">
        <v>0</v>
      </c>
      <c r="D8" s="55">
        <f>C8+B8</f>
        <v>0</v>
      </c>
      <c r="E8" s="55">
        <v>588</v>
      </c>
      <c r="F8" s="55">
        <v>585</v>
      </c>
      <c r="G8" s="55">
        <f>F8+E8</f>
        <v>1173</v>
      </c>
      <c r="H8" s="56">
        <f>G8+D8</f>
        <v>1173</v>
      </c>
    </row>
    <row r="9" spans="1:8" ht="12.75" customHeight="1">
      <c r="A9" s="60" t="s">
        <v>43</v>
      </c>
      <c r="B9" s="55">
        <v>0</v>
      </c>
      <c r="C9" s="55">
        <v>0</v>
      </c>
      <c r="D9" s="55">
        <f>C9+B9</f>
        <v>0</v>
      </c>
      <c r="E9" s="55">
        <v>429</v>
      </c>
      <c r="F9" s="55">
        <v>537</v>
      </c>
      <c r="G9" s="55">
        <f>F9+E9</f>
        <v>966</v>
      </c>
      <c r="H9" s="56">
        <f>G9+D9</f>
        <v>966</v>
      </c>
    </row>
    <row r="10" spans="1:8" ht="12.75" customHeight="1">
      <c r="A10" s="6" t="s">
        <v>47</v>
      </c>
      <c r="B10" s="55">
        <v>0</v>
      </c>
      <c r="C10" s="55">
        <v>0</v>
      </c>
      <c r="D10" s="55">
        <f>C10+B10</f>
        <v>0</v>
      </c>
      <c r="E10" s="55">
        <v>393</v>
      </c>
      <c r="F10" s="55">
        <v>627</v>
      </c>
      <c r="G10" s="55">
        <f>F10+E10</f>
        <v>1020</v>
      </c>
      <c r="H10" s="56">
        <f>G10+D10</f>
        <v>1020</v>
      </c>
    </row>
    <row r="11" spans="1:8" ht="12.75" customHeight="1">
      <c r="A11" s="6" t="s">
        <v>52</v>
      </c>
      <c r="B11" s="55">
        <v>0</v>
      </c>
      <c r="C11" s="55">
        <v>0</v>
      </c>
      <c r="D11" s="55">
        <f>C11+B11</f>
        <v>0</v>
      </c>
      <c r="E11" s="55">
        <v>315</v>
      </c>
      <c r="F11" s="55">
        <v>579</v>
      </c>
      <c r="G11" s="55">
        <f>F11+E11</f>
        <v>894</v>
      </c>
      <c r="H11" s="56">
        <f>G11+D11</f>
        <v>894</v>
      </c>
    </row>
    <row r="12" spans="1:8" ht="12.75" customHeight="1">
      <c r="A12" s="29"/>
      <c r="B12" s="10"/>
      <c r="C12" s="10"/>
      <c r="D12" s="10"/>
      <c r="E12" s="10"/>
      <c r="F12" s="10"/>
      <c r="G12" s="10"/>
      <c r="H12" s="12"/>
    </row>
    <row r="14" spans="1:5" ht="12.75" customHeight="1">
      <c r="A14" s="29"/>
      <c r="B14"/>
      <c r="C14"/>
      <c r="D14"/>
      <c r="E14"/>
    </row>
    <row r="15" spans="1:8" s="32" customFormat="1" ht="12.75" customHeight="1">
      <c r="A15" s="33" t="s">
        <v>22</v>
      </c>
      <c r="B15" s="47" t="s">
        <v>10</v>
      </c>
      <c r="C15" s="47" t="s">
        <v>10</v>
      </c>
      <c r="D15" s="47" t="s">
        <v>6</v>
      </c>
      <c r="E15" s="47" t="s">
        <v>13</v>
      </c>
      <c r="F15" s="47" t="s">
        <v>23</v>
      </c>
      <c r="G15" s="47" t="s">
        <v>24</v>
      </c>
      <c r="H15" s="42" t="s">
        <v>7</v>
      </c>
    </row>
    <row r="16" spans="2:8" s="32" customFormat="1" ht="12.75" customHeight="1">
      <c r="B16" s="43" t="s">
        <v>18</v>
      </c>
      <c r="C16" s="43" t="s">
        <v>19</v>
      </c>
      <c r="D16" s="43" t="s">
        <v>10</v>
      </c>
      <c r="E16" s="43" t="s">
        <v>20</v>
      </c>
      <c r="F16" s="43" t="s">
        <v>21</v>
      </c>
      <c r="G16" s="43" t="s">
        <v>13</v>
      </c>
      <c r="H16" s="45" t="s">
        <v>6</v>
      </c>
    </row>
    <row r="17" spans="2:8" ht="12.75" customHeight="1">
      <c r="B17" s="13"/>
      <c r="C17" s="13"/>
      <c r="D17" s="13"/>
      <c r="E17" s="13"/>
      <c r="F17" s="13"/>
      <c r="G17" s="13"/>
      <c r="H17" s="15"/>
    </row>
    <row r="18" spans="1:8" ht="12.75" customHeight="1">
      <c r="A18" s="6" t="s">
        <v>30</v>
      </c>
      <c r="B18" s="25">
        <v>0</v>
      </c>
      <c r="C18" s="25">
        <v>0</v>
      </c>
      <c r="D18" s="25">
        <f>C18+B18</f>
        <v>0</v>
      </c>
      <c r="E18" s="25">
        <v>851.76</v>
      </c>
      <c r="F18" s="25">
        <v>3537.6</v>
      </c>
      <c r="G18" s="25">
        <f>F18+E18</f>
        <v>4389.36</v>
      </c>
      <c r="H18" s="26">
        <f>G18+D18</f>
        <v>4389.36</v>
      </c>
    </row>
    <row r="19" spans="1:8" ht="12.75" customHeight="1">
      <c r="A19" s="60" t="s">
        <v>33</v>
      </c>
      <c r="B19" s="25">
        <v>0</v>
      </c>
      <c r="C19" s="25">
        <v>0</v>
      </c>
      <c r="D19" s="25">
        <f>C19+B19</f>
        <v>0</v>
      </c>
      <c r="E19" s="25">
        <v>966.42</v>
      </c>
      <c r="F19" s="25">
        <v>3643.2</v>
      </c>
      <c r="G19" s="25">
        <f>F19+E19</f>
        <v>4609.62</v>
      </c>
      <c r="H19" s="26">
        <f>G19+D19</f>
        <v>4609.62</v>
      </c>
    </row>
    <row r="20" spans="1:8" ht="12.75" customHeight="1">
      <c r="A20" s="60" t="s">
        <v>43</v>
      </c>
      <c r="B20" s="25">
        <v>0</v>
      </c>
      <c r="C20" s="25">
        <v>0</v>
      </c>
      <c r="D20" s="25">
        <f>C20+B20</f>
        <v>0</v>
      </c>
      <c r="E20" s="25">
        <v>3210.48</v>
      </c>
      <c r="F20" s="25">
        <v>10296</v>
      </c>
      <c r="G20" s="25">
        <f>F20+E20</f>
        <v>13506.48</v>
      </c>
      <c r="H20" s="26">
        <f>G20+D20</f>
        <v>13506.48</v>
      </c>
    </row>
    <row r="21" spans="1:8" ht="12.75" customHeight="1">
      <c r="A21" s="6" t="s">
        <v>47</v>
      </c>
      <c r="B21" s="25">
        <v>0</v>
      </c>
      <c r="C21" s="25">
        <v>0</v>
      </c>
      <c r="D21" s="25">
        <f>C21+B21</f>
        <v>0</v>
      </c>
      <c r="E21" s="25">
        <v>2342.34</v>
      </c>
      <c r="F21" s="25">
        <v>9451.2</v>
      </c>
      <c r="G21" s="25">
        <f>F21+E21</f>
        <v>11793.54</v>
      </c>
      <c r="H21" s="26">
        <f>G21+D21</f>
        <v>11793.54</v>
      </c>
    </row>
    <row r="22" spans="1:8" ht="12.75" customHeight="1">
      <c r="A22" s="6" t="s">
        <v>52</v>
      </c>
      <c r="B22" s="25">
        <v>0</v>
      </c>
      <c r="C22" s="25">
        <v>0</v>
      </c>
      <c r="D22" s="25">
        <f>C22+B22</f>
        <v>0</v>
      </c>
      <c r="E22" s="25">
        <f>E11*5.46</f>
        <v>1719.9</v>
      </c>
      <c r="F22" s="25">
        <f>F11*17.6</f>
        <v>10190.400000000001</v>
      </c>
      <c r="G22" s="25">
        <f>F22+E22</f>
        <v>11910.300000000001</v>
      </c>
      <c r="H22" s="26">
        <f>G22+D22</f>
        <v>11910.300000000001</v>
      </c>
    </row>
    <row r="23" spans="1:8" ht="12.75" customHeight="1">
      <c r="A23" s="29"/>
      <c r="B23" s="10"/>
      <c r="C23" s="10"/>
      <c r="D23" s="10"/>
      <c r="E23" s="10"/>
      <c r="F23" s="10"/>
      <c r="G23" s="10"/>
      <c r="H23" s="12"/>
    </row>
    <row r="24" spans="6:8" ht="12.75" customHeight="1">
      <c r="F24"/>
      <c r="G24"/>
      <c r="H24"/>
    </row>
    <row r="25" ht="12.75" customHeight="1">
      <c r="A25" s="59" t="s">
        <v>45</v>
      </c>
    </row>
    <row r="26" ht="12.75" customHeight="1">
      <c r="A26" s="59" t="s">
        <v>31</v>
      </c>
    </row>
    <row r="27" ht="12.75" customHeight="1">
      <c r="A27" s="59" t="s">
        <v>46</v>
      </c>
    </row>
    <row r="33" s="17" customFormat="1" ht="12.75" customHeight="1">
      <c r="A33" s="30"/>
    </row>
    <row r="52" s="17" customFormat="1" ht="12.75" customHeight="1">
      <c r="A52" s="30"/>
    </row>
    <row r="83" s="17" customFormat="1" ht="12.75" customHeight="1">
      <c r="A83" s="30"/>
    </row>
    <row r="117" s="17" customFormat="1" ht="12.75" customHeight="1">
      <c r="A117" s="30"/>
    </row>
    <row r="150" s="17" customFormat="1" ht="12.75" customHeight="1">
      <c r="A150" s="30"/>
    </row>
    <row r="162" s="17" customFormat="1" ht="12.75" customHeight="1">
      <c r="A162" s="30"/>
    </row>
    <row r="171" s="17" customFormat="1" ht="12.75" customHeight="1">
      <c r="A171" s="30"/>
    </row>
  </sheetData>
  <printOptions horizontalCentered="1"/>
  <pageMargins left="0.25" right="0.25" top="1" bottom="0.75" header="0.5" footer="0.25"/>
  <pageSetup fitToHeight="1" fitToWidth="1" horizontalDpi="300" verticalDpi="300" orientation="landscape" scale="99" r:id="rId1"/>
  <headerFooter alignWithMargins="0">
    <oddHeader>&amp;CThe University of Alabama in Huntsville
Unit Academic Reports 
</oddHeader>
    <oddFooter>&amp;L&amp;8Office of Institutional Research
02/23/2005 (mwc)
&amp;F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R258"/>
  <sheetViews>
    <sheetView workbookViewId="0" topLeftCell="A40">
      <selection activeCell="A56" sqref="A56"/>
    </sheetView>
  </sheetViews>
  <sheetFormatPr defaultColWidth="9.140625" defaultRowHeight="10.5" customHeight="1"/>
  <cols>
    <col min="1" max="1" width="20.7109375" style="2" customWidth="1"/>
    <col min="2" max="17" width="7.28125" style="2" customWidth="1"/>
    <col min="18" max="16384" width="9.140625" style="2" customWidth="1"/>
  </cols>
  <sheetData>
    <row r="1" ht="10.5" customHeight="1">
      <c r="A1" s="69" t="s">
        <v>40</v>
      </c>
    </row>
    <row r="2" ht="10.5" customHeight="1">
      <c r="A2" s="18"/>
    </row>
    <row r="3" spans="1:18" s="28" customFormat="1" ht="10.5" customHeight="1">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s="28" customFormat="1" ht="10.5"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1:18" ht="10.5" customHeight="1">
      <c r="A5"/>
      <c r="B5" s="3"/>
      <c r="C5" s="4"/>
      <c r="D5" s="3"/>
      <c r="E5" s="4"/>
      <c r="F5" s="3"/>
      <c r="G5" s="4"/>
      <c r="H5" s="3"/>
      <c r="I5" s="4"/>
      <c r="J5" s="3"/>
      <c r="K5" s="4"/>
      <c r="L5" s="3"/>
      <c r="M5" s="4"/>
      <c r="N5" s="89"/>
      <c r="O5" s="89"/>
      <c r="P5" s="3"/>
      <c r="Q5" s="4"/>
      <c r="R5" s="9"/>
    </row>
    <row r="6" spans="1:18" ht="10.5" customHeight="1">
      <c r="A6" s="6" t="s">
        <v>30</v>
      </c>
      <c r="B6" s="50">
        <v>4</v>
      </c>
      <c r="C6" s="51">
        <v>4</v>
      </c>
      <c r="D6" s="50">
        <v>1</v>
      </c>
      <c r="E6" s="51">
        <v>3</v>
      </c>
      <c r="F6" s="50">
        <v>1</v>
      </c>
      <c r="G6" s="51">
        <v>0</v>
      </c>
      <c r="H6" s="50">
        <v>0</v>
      </c>
      <c r="I6" s="51">
        <v>0</v>
      </c>
      <c r="J6" s="50">
        <v>0</v>
      </c>
      <c r="K6" s="51">
        <v>0</v>
      </c>
      <c r="L6" s="50">
        <v>2</v>
      </c>
      <c r="M6" s="51">
        <v>1</v>
      </c>
      <c r="N6" s="53">
        <v>0</v>
      </c>
      <c r="O6" s="53">
        <v>0</v>
      </c>
      <c r="P6" s="50">
        <f aca="true" t="shared" si="0" ref="P6:Q10">L6+J6+H6+F6+D6+B6+N6</f>
        <v>8</v>
      </c>
      <c r="Q6" s="51">
        <f t="shared" si="0"/>
        <v>8</v>
      </c>
      <c r="R6" s="52">
        <f>Q6+P6</f>
        <v>16</v>
      </c>
    </row>
    <row r="7" spans="1:18" ht="10.5" customHeight="1">
      <c r="A7" s="60" t="s">
        <v>32</v>
      </c>
      <c r="B7" s="50">
        <v>2</v>
      </c>
      <c r="C7" s="51">
        <v>4</v>
      </c>
      <c r="D7" s="50">
        <v>0</v>
      </c>
      <c r="E7" s="51">
        <v>1</v>
      </c>
      <c r="F7" s="50">
        <v>0</v>
      </c>
      <c r="G7" s="51">
        <v>0</v>
      </c>
      <c r="H7" s="50">
        <v>0</v>
      </c>
      <c r="I7" s="51">
        <v>0</v>
      </c>
      <c r="J7" s="50">
        <v>0</v>
      </c>
      <c r="K7" s="51">
        <v>2</v>
      </c>
      <c r="L7" s="50">
        <v>1</v>
      </c>
      <c r="M7" s="51">
        <v>0</v>
      </c>
      <c r="N7" s="53">
        <v>0</v>
      </c>
      <c r="O7" s="53">
        <v>0</v>
      </c>
      <c r="P7" s="50">
        <f t="shared" si="0"/>
        <v>3</v>
      </c>
      <c r="Q7" s="51">
        <f t="shared" si="0"/>
        <v>7</v>
      </c>
      <c r="R7" s="52">
        <f>Q7+P7</f>
        <v>10</v>
      </c>
    </row>
    <row r="8" spans="1:18" ht="10.5" customHeight="1">
      <c r="A8" s="60" t="s">
        <v>43</v>
      </c>
      <c r="B8" s="50">
        <v>8</v>
      </c>
      <c r="C8" s="51">
        <v>5</v>
      </c>
      <c r="D8" s="50">
        <v>0</v>
      </c>
      <c r="E8" s="51">
        <v>0</v>
      </c>
      <c r="F8" s="50">
        <v>0</v>
      </c>
      <c r="G8" s="51">
        <v>0</v>
      </c>
      <c r="H8" s="50">
        <v>0</v>
      </c>
      <c r="I8" s="51">
        <v>0</v>
      </c>
      <c r="J8" s="50">
        <v>0</v>
      </c>
      <c r="K8" s="51">
        <v>0</v>
      </c>
      <c r="L8" s="50">
        <v>1</v>
      </c>
      <c r="M8" s="51">
        <v>0</v>
      </c>
      <c r="N8" s="53">
        <v>0</v>
      </c>
      <c r="O8" s="53">
        <v>0</v>
      </c>
      <c r="P8" s="50">
        <f t="shared" si="0"/>
        <v>9</v>
      </c>
      <c r="Q8" s="51">
        <f t="shared" si="0"/>
        <v>5</v>
      </c>
      <c r="R8" s="52">
        <f>Q8+P8</f>
        <v>14</v>
      </c>
    </row>
    <row r="9" spans="1:18" ht="10.5" customHeight="1">
      <c r="A9" s="6" t="s">
        <v>47</v>
      </c>
      <c r="B9" s="50">
        <v>4</v>
      </c>
      <c r="C9" s="51">
        <v>2</v>
      </c>
      <c r="D9" s="50">
        <v>1</v>
      </c>
      <c r="E9" s="51">
        <v>1</v>
      </c>
      <c r="F9" s="50">
        <v>0</v>
      </c>
      <c r="G9" s="51">
        <v>1</v>
      </c>
      <c r="H9" s="50">
        <v>0</v>
      </c>
      <c r="I9" s="51">
        <v>0</v>
      </c>
      <c r="J9" s="50">
        <v>0</v>
      </c>
      <c r="K9" s="51">
        <v>0</v>
      </c>
      <c r="L9" s="50">
        <v>0</v>
      </c>
      <c r="M9" s="51">
        <v>0</v>
      </c>
      <c r="N9" s="53">
        <v>0</v>
      </c>
      <c r="O9" s="53">
        <v>0</v>
      </c>
      <c r="P9" s="50">
        <f t="shared" si="0"/>
        <v>5</v>
      </c>
      <c r="Q9" s="51">
        <f t="shared" si="0"/>
        <v>4</v>
      </c>
      <c r="R9" s="52">
        <f>Q9+P9</f>
        <v>9</v>
      </c>
    </row>
    <row r="10" spans="1:18" ht="10.5" customHeight="1">
      <c r="A10" s="6" t="s">
        <v>52</v>
      </c>
      <c r="B10" s="50">
        <v>7</v>
      </c>
      <c r="C10" s="51">
        <v>5</v>
      </c>
      <c r="D10" s="50">
        <v>1</v>
      </c>
      <c r="E10" s="51">
        <v>4</v>
      </c>
      <c r="F10" s="50">
        <v>0</v>
      </c>
      <c r="G10" s="51">
        <v>0</v>
      </c>
      <c r="H10" s="50">
        <v>0</v>
      </c>
      <c r="I10" s="51">
        <v>0</v>
      </c>
      <c r="J10" s="50">
        <v>0</v>
      </c>
      <c r="K10" s="51">
        <v>0</v>
      </c>
      <c r="L10" s="50">
        <v>0</v>
      </c>
      <c r="M10" s="51">
        <v>1</v>
      </c>
      <c r="N10" s="53">
        <v>0</v>
      </c>
      <c r="O10" s="53">
        <v>0</v>
      </c>
      <c r="P10" s="50">
        <f t="shared" si="0"/>
        <v>8</v>
      </c>
      <c r="Q10" s="51">
        <f t="shared" si="0"/>
        <v>10</v>
      </c>
      <c r="R10" s="52">
        <f>Q10+P10</f>
        <v>18</v>
      </c>
    </row>
    <row r="11" spans="2:18" ht="10.5" customHeight="1">
      <c r="B11" s="10"/>
      <c r="C11" s="11"/>
      <c r="D11" s="10"/>
      <c r="E11" s="11"/>
      <c r="F11" s="10"/>
      <c r="G11" s="11"/>
      <c r="H11" s="10"/>
      <c r="I11" s="11"/>
      <c r="J11" s="10"/>
      <c r="K11" s="11"/>
      <c r="L11" s="10"/>
      <c r="M11" s="11"/>
      <c r="N11" s="20"/>
      <c r="O11" s="20"/>
      <c r="P11" s="10"/>
      <c r="Q11" s="11"/>
      <c r="R11" s="12"/>
    </row>
    <row r="12" spans="2:18" ht="10.5" customHeight="1">
      <c r="B12" s="17"/>
      <c r="C12" s="17"/>
      <c r="D12" s="17"/>
      <c r="E12" s="17"/>
      <c r="F12" s="17"/>
      <c r="G12" s="17"/>
      <c r="H12" s="17"/>
      <c r="I12" s="17"/>
      <c r="J12" s="17"/>
      <c r="K12" s="17"/>
      <c r="L12" s="17"/>
      <c r="M12" s="17"/>
      <c r="N12" s="17"/>
      <c r="O12" s="17"/>
      <c r="P12" s="17"/>
      <c r="Q12" s="17"/>
      <c r="R12" s="17"/>
    </row>
    <row r="13" spans="1:18" s="28" customFormat="1" ht="10.5" customHeight="1">
      <c r="A13" s="29"/>
      <c r="B13" s="48" t="s">
        <v>0</v>
      </c>
      <c r="C13" s="49"/>
      <c r="D13" s="48" t="s">
        <v>1</v>
      </c>
      <c r="E13" s="49"/>
      <c r="F13" s="48" t="s">
        <v>2</v>
      </c>
      <c r="G13" s="49"/>
      <c r="H13" s="48" t="s">
        <v>3</v>
      </c>
      <c r="I13" s="49"/>
      <c r="J13" s="48" t="s">
        <v>4</v>
      </c>
      <c r="K13" s="49"/>
      <c r="L13" s="131" t="s">
        <v>5</v>
      </c>
      <c r="M13" s="133"/>
      <c r="N13" s="87" t="s">
        <v>48</v>
      </c>
      <c r="O13" s="87"/>
      <c r="P13" s="48" t="s">
        <v>6</v>
      </c>
      <c r="Q13" s="49"/>
      <c r="R13" s="38" t="s">
        <v>7</v>
      </c>
    </row>
    <row r="14" spans="1:18" s="28" customFormat="1" ht="10.5" customHeight="1">
      <c r="A14" s="60" t="s">
        <v>59</v>
      </c>
      <c r="B14" s="39" t="s">
        <v>8</v>
      </c>
      <c r="C14" s="40" t="s">
        <v>9</v>
      </c>
      <c r="D14" s="39" t="s">
        <v>8</v>
      </c>
      <c r="E14" s="40" t="s">
        <v>9</v>
      </c>
      <c r="F14" s="39" t="s">
        <v>8</v>
      </c>
      <c r="G14" s="40" t="s">
        <v>9</v>
      </c>
      <c r="H14" s="39" t="s">
        <v>8</v>
      </c>
      <c r="I14" s="40" t="s">
        <v>9</v>
      </c>
      <c r="J14" s="39" t="s">
        <v>8</v>
      </c>
      <c r="K14" s="40" t="s">
        <v>9</v>
      </c>
      <c r="L14" s="39" t="s">
        <v>8</v>
      </c>
      <c r="M14" s="40" t="s">
        <v>9</v>
      </c>
      <c r="N14" s="39" t="s">
        <v>8</v>
      </c>
      <c r="O14" s="40" t="s">
        <v>9</v>
      </c>
      <c r="P14" s="39" t="s">
        <v>8</v>
      </c>
      <c r="Q14" s="40" t="s">
        <v>9</v>
      </c>
      <c r="R14" s="41" t="s">
        <v>6</v>
      </c>
    </row>
    <row r="15" spans="1:18" ht="10.5" customHeight="1">
      <c r="A15"/>
      <c r="B15" s="3"/>
      <c r="C15" s="4"/>
      <c r="D15" s="3"/>
      <c r="E15" s="4"/>
      <c r="F15" s="3"/>
      <c r="G15" s="4"/>
      <c r="H15" s="3"/>
      <c r="I15" s="4"/>
      <c r="J15" s="3"/>
      <c r="K15" s="4"/>
      <c r="L15" s="3"/>
      <c r="M15" s="4"/>
      <c r="N15" s="89"/>
      <c r="O15" s="89"/>
      <c r="P15" s="3"/>
      <c r="Q15" s="4"/>
      <c r="R15" s="9"/>
    </row>
    <row r="16" spans="1:18" ht="10.5" customHeight="1">
      <c r="A16" s="6" t="s">
        <v>30</v>
      </c>
      <c r="B16" s="50">
        <v>12</v>
      </c>
      <c r="C16" s="51">
        <v>2</v>
      </c>
      <c r="D16" s="50">
        <v>0</v>
      </c>
      <c r="E16" s="51">
        <v>1</v>
      </c>
      <c r="F16" s="50">
        <v>0</v>
      </c>
      <c r="G16" s="51">
        <v>0</v>
      </c>
      <c r="H16" s="50">
        <v>0</v>
      </c>
      <c r="I16" s="51">
        <v>0</v>
      </c>
      <c r="J16" s="50">
        <v>0</v>
      </c>
      <c r="K16" s="51">
        <v>0</v>
      </c>
      <c r="L16" s="50">
        <v>3</v>
      </c>
      <c r="M16" s="51">
        <v>0</v>
      </c>
      <c r="N16" s="53">
        <v>0</v>
      </c>
      <c r="O16" s="53">
        <v>0</v>
      </c>
      <c r="P16" s="50">
        <f aca="true" t="shared" si="1" ref="P16:Q20">L16+J16+H16+F16+D16+B16+N16</f>
        <v>15</v>
      </c>
      <c r="Q16" s="51">
        <f t="shared" si="1"/>
        <v>3</v>
      </c>
      <c r="R16" s="52">
        <f>Q16+P16</f>
        <v>18</v>
      </c>
    </row>
    <row r="17" spans="1:18" ht="10.5" customHeight="1">
      <c r="A17" s="60" t="s">
        <v>32</v>
      </c>
      <c r="B17" s="50">
        <v>26</v>
      </c>
      <c r="C17" s="51">
        <v>6</v>
      </c>
      <c r="D17" s="50">
        <v>1</v>
      </c>
      <c r="E17" s="51">
        <v>4</v>
      </c>
      <c r="F17" s="50">
        <v>1</v>
      </c>
      <c r="G17" s="51">
        <v>0</v>
      </c>
      <c r="H17" s="50">
        <v>0</v>
      </c>
      <c r="I17" s="51">
        <v>0</v>
      </c>
      <c r="J17" s="50">
        <v>0</v>
      </c>
      <c r="K17" s="51">
        <v>0</v>
      </c>
      <c r="L17" s="50">
        <v>1</v>
      </c>
      <c r="M17" s="51">
        <v>0</v>
      </c>
      <c r="N17" s="53">
        <v>0</v>
      </c>
      <c r="O17" s="53">
        <v>0</v>
      </c>
      <c r="P17" s="50">
        <f t="shared" si="1"/>
        <v>29</v>
      </c>
      <c r="Q17" s="51">
        <f t="shared" si="1"/>
        <v>10</v>
      </c>
      <c r="R17" s="52">
        <f>Q17+P17</f>
        <v>39</v>
      </c>
    </row>
    <row r="18" spans="1:18" ht="10.5" customHeight="1">
      <c r="A18" s="60" t="s">
        <v>43</v>
      </c>
      <c r="B18" s="50">
        <v>16</v>
      </c>
      <c r="C18" s="51">
        <v>6</v>
      </c>
      <c r="D18" s="50">
        <v>0</v>
      </c>
      <c r="E18" s="51">
        <v>1</v>
      </c>
      <c r="F18" s="50">
        <v>0</v>
      </c>
      <c r="G18" s="51">
        <v>0</v>
      </c>
      <c r="H18" s="50">
        <v>1</v>
      </c>
      <c r="I18" s="51">
        <v>2</v>
      </c>
      <c r="J18" s="50">
        <v>0</v>
      </c>
      <c r="K18" s="51">
        <v>0</v>
      </c>
      <c r="L18" s="50">
        <v>0</v>
      </c>
      <c r="M18" s="51">
        <v>0</v>
      </c>
      <c r="N18" s="53">
        <v>0</v>
      </c>
      <c r="O18" s="53">
        <v>0</v>
      </c>
      <c r="P18" s="50">
        <f t="shared" si="1"/>
        <v>17</v>
      </c>
      <c r="Q18" s="51">
        <f t="shared" si="1"/>
        <v>9</v>
      </c>
      <c r="R18" s="52">
        <f>Q18+P18</f>
        <v>26</v>
      </c>
    </row>
    <row r="19" spans="1:18" ht="10.5" customHeight="1">
      <c r="A19" s="6" t="s">
        <v>47</v>
      </c>
      <c r="B19" s="50">
        <v>16</v>
      </c>
      <c r="C19" s="51">
        <v>5</v>
      </c>
      <c r="D19" s="50">
        <v>0</v>
      </c>
      <c r="E19" s="51">
        <v>1</v>
      </c>
      <c r="F19" s="50">
        <v>1</v>
      </c>
      <c r="G19" s="51">
        <v>0</v>
      </c>
      <c r="H19" s="50">
        <v>0</v>
      </c>
      <c r="I19" s="51">
        <v>0</v>
      </c>
      <c r="J19" s="50">
        <v>0</v>
      </c>
      <c r="K19" s="51">
        <v>0</v>
      </c>
      <c r="L19" s="50">
        <v>6</v>
      </c>
      <c r="M19" s="51">
        <v>1</v>
      </c>
      <c r="N19" s="53">
        <v>0</v>
      </c>
      <c r="O19" s="53">
        <v>0</v>
      </c>
      <c r="P19" s="50">
        <f t="shared" si="1"/>
        <v>23</v>
      </c>
      <c r="Q19" s="51">
        <f t="shared" si="1"/>
        <v>7</v>
      </c>
      <c r="R19" s="52">
        <f>Q19+P19</f>
        <v>30</v>
      </c>
    </row>
    <row r="20" spans="1:18" ht="10.5" customHeight="1">
      <c r="A20" s="6" t="s">
        <v>52</v>
      </c>
      <c r="B20" s="50">
        <v>15</v>
      </c>
      <c r="C20" s="51">
        <v>3</v>
      </c>
      <c r="D20" s="50">
        <v>1</v>
      </c>
      <c r="E20" s="51">
        <v>0</v>
      </c>
      <c r="F20" s="50">
        <v>0</v>
      </c>
      <c r="G20" s="51">
        <v>0</v>
      </c>
      <c r="H20" s="50">
        <v>1</v>
      </c>
      <c r="I20" s="51">
        <v>0</v>
      </c>
      <c r="J20" s="50">
        <v>0</v>
      </c>
      <c r="K20" s="51">
        <v>0</v>
      </c>
      <c r="L20" s="50">
        <v>2</v>
      </c>
      <c r="M20" s="51">
        <v>1</v>
      </c>
      <c r="N20" s="53">
        <v>0</v>
      </c>
      <c r="O20" s="53">
        <v>0</v>
      </c>
      <c r="P20" s="50">
        <f t="shared" si="1"/>
        <v>19</v>
      </c>
      <c r="Q20" s="51">
        <f t="shared" si="1"/>
        <v>4</v>
      </c>
      <c r="R20" s="52">
        <f>Q20+P20</f>
        <v>23</v>
      </c>
    </row>
    <row r="21" spans="2:18" ht="10.5" customHeight="1">
      <c r="B21" s="10"/>
      <c r="C21" s="11"/>
      <c r="D21" s="10"/>
      <c r="E21" s="11"/>
      <c r="F21" s="10"/>
      <c r="G21" s="11"/>
      <c r="H21" s="10"/>
      <c r="I21" s="11"/>
      <c r="J21" s="10"/>
      <c r="K21" s="11"/>
      <c r="L21" s="10"/>
      <c r="M21" s="11"/>
      <c r="N21" s="20"/>
      <c r="O21" s="20"/>
      <c r="P21" s="10"/>
      <c r="Q21" s="11"/>
      <c r="R21" s="12"/>
    </row>
    <row r="22" ht="10.5" customHeight="1">
      <c r="A22"/>
    </row>
    <row r="23" spans="1:18" s="28" customFormat="1" ht="10.5" customHeight="1">
      <c r="A23" s="29"/>
      <c r="B23" s="48" t="s">
        <v>0</v>
      </c>
      <c r="C23" s="49"/>
      <c r="D23" s="48" t="s">
        <v>1</v>
      </c>
      <c r="E23" s="49"/>
      <c r="F23" s="48" t="s">
        <v>2</v>
      </c>
      <c r="G23" s="49"/>
      <c r="H23" s="48" t="s">
        <v>3</v>
      </c>
      <c r="I23" s="49"/>
      <c r="J23" s="48" t="s">
        <v>4</v>
      </c>
      <c r="K23" s="49"/>
      <c r="L23" s="131" t="s">
        <v>5</v>
      </c>
      <c r="M23" s="133"/>
      <c r="N23" s="87" t="s">
        <v>48</v>
      </c>
      <c r="O23" s="87"/>
      <c r="P23" s="48" t="s">
        <v>6</v>
      </c>
      <c r="Q23" s="49"/>
      <c r="R23" s="38" t="s">
        <v>7</v>
      </c>
    </row>
    <row r="24" spans="1:18" s="28" customFormat="1" ht="10.5" customHeight="1">
      <c r="A24" s="6" t="s">
        <v>58</v>
      </c>
      <c r="B24" s="39" t="s">
        <v>8</v>
      </c>
      <c r="C24" s="40" t="s">
        <v>9</v>
      </c>
      <c r="D24" s="39" t="s">
        <v>8</v>
      </c>
      <c r="E24" s="40" t="s">
        <v>9</v>
      </c>
      <c r="F24" s="39" t="s">
        <v>8</v>
      </c>
      <c r="G24" s="40" t="s">
        <v>9</v>
      </c>
      <c r="H24" s="39" t="s">
        <v>8</v>
      </c>
      <c r="I24" s="40" t="s">
        <v>9</v>
      </c>
      <c r="J24" s="39" t="s">
        <v>8</v>
      </c>
      <c r="K24" s="40" t="s">
        <v>9</v>
      </c>
      <c r="L24" s="39" t="s">
        <v>8</v>
      </c>
      <c r="M24" s="40" t="s">
        <v>9</v>
      </c>
      <c r="N24" s="39" t="s">
        <v>8</v>
      </c>
      <c r="O24" s="40" t="s">
        <v>9</v>
      </c>
      <c r="P24" s="39" t="s">
        <v>8</v>
      </c>
      <c r="Q24" s="40" t="s">
        <v>9</v>
      </c>
      <c r="R24" s="41" t="s">
        <v>6</v>
      </c>
    </row>
    <row r="25" spans="1:18" ht="10.5" customHeight="1">
      <c r="A25"/>
      <c r="B25" s="3"/>
      <c r="C25" s="4"/>
      <c r="D25" s="3"/>
      <c r="E25" s="4"/>
      <c r="F25" s="3"/>
      <c r="G25" s="4"/>
      <c r="H25" s="3"/>
      <c r="I25" s="4"/>
      <c r="J25" s="3"/>
      <c r="K25" s="4"/>
      <c r="L25" s="3"/>
      <c r="M25" s="4"/>
      <c r="N25" s="89"/>
      <c r="O25" s="89"/>
      <c r="P25" s="3"/>
      <c r="Q25" s="4"/>
      <c r="R25" s="9"/>
    </row>
    <row r="26" spans="1:18" ht="10.5" customHeight="1">
      <c r="A26" s="6" t="s">
        <v>30</v>
      </c>
      <c r="B26" s="50">
        <v>1</v>
      </c>
      <c r="C26" s="51">
        <v>0</v>
      </c>
      <c r="D26" s="50">
        <v>1</v>
      </c>
      <c r="E26" s="51">
        <v>1</v>
      </c>
      <c r="F26" s="50">
        <v>0</v>
      </c>
      <c r="G26" s="51">
        <v>0</v>
      </c>
      <c r="H26" s="50">
        <v>0</v>
      </c>
      <c r="I26" s="51">
        <v>0</v>
      </c>
      <c r="J26" s="50">
        <v>0</v>
      </c>
      <c r="K26" s="51">
        <v>0</v>
      </c>
      <c r="L26" s="50">
        <v>0</v>
      </c>
      <c r="M26" s="51">
        <v>0</v>
      </c>
      <c r="N26" s="53">
        <v>0</v>
      </c>
      <c r="O26" s="53">
        <v>0</v>
      </c>
      <c r="P26" s="50">
        <f aca="true" t="shared" si="2" ref="P26:Q30">L26+J26+H26+F26+D26+B26+N26</f>
        <v>2</v>
      </c>
      <c r="Q26" s="51">
        <f t="shared" si="2"/>
        <v>1</v>
      </c>
      <c r="R26" s="52">
        <f>Q26+P26</f>
        <v>3</v>
      </c>
    </row>
    <row r="27" spans="1:18" ht="10.5" customHeight="1">
      <c r="A27" s="60" t="s">
        <v>32</v>
      </c>
      <c r="B27" s="50">
        <v>3</v>
      </c>
      <c r="C27" s="51">
        <v>0</v>
      </c>
      <c r="D27" s="50">
        <v>0</v>
      </c>
      <c r="E27" s="51">
        <v>0</v>
      </c>
      <c r="F27" s="50">
        <v>0</v>
      </c>
      <c r="G27" s="51">
        <v>0</v>
      </c>
      <c r="H27" s="50">
        <v>1</v>
      </c>
      <c r="I27" s="51">
        <v>0</v>
      </c>
      <c r="J27" s="50">
        <v>0</v>
      </c>
      <c r="K27" s="51">
        <v>0</v>
      </c>
      <c r="L27" s="50">
        <v>0</v>
      </c>
      <c r="M27" s="51">
        <v>0</v>
      </c>
      <c r="N27" s="53">
        <v>0</v>
      </c>
      <c r="O27" s="53">
        <v>0</v>
      </c>
      <c r="P27" s="50">
        <f t="shared" si="2"/>
        <v>4</v>
      </c>
      <c r="Q27" s="51">
        <f t="shared" si="2"/>
        <v>0</v>
      </c>
      <c r="R27" s="52">
        <f>Q27+P27</f>
        <v>4</v>
      </c>
    </row>
    <row r="28" spans="1:18" ht="10.5" customHeight="1">
      <c r="A28" s="60" t="s">
        <v>43</v>
      </c>
      <c r="B28" s="50">
        <v>3</v>
      </c>
      <c r="C28" s="51">
        <v>1</v>
      </c>
      <c r="D28" s="50">
        <v>0</v>
      </c>
      <c r="E28" s="51">
        <v>0</v>
      </c>
      <c r="F28" s="50">
        <v>0</v>
      </c>
      <c r="G28" s="51">
        <v>0</v>
      </c>
      <c r="H28" s="50">
        <v>0</v>
      </c>
      <c r="I28" s="51">
        <v>0</v>
      </c>
      <c r="J28" s="50">
        <v>0</v>
      </c>
      <c r="K28" s="51">
        <v>0</v>
      </c>
      <c r="L28" s="50">
        <v>0</v>
      </c>
      <c r="M28" s="51">
        <v>0</v>
      </c>
      <c r="N28" s="53">
        <v>0</v>
      </c>
      <c r="O28" s="53">
        <v>0</v>
      </c>
      <c r="P28" s="50">
        <f t="shared" si="2"/>
        <v>3</v>
      </c>
      <c r="Q28" s="51">
        <f t="shared" si="2"/>
        <v>1</v>
      </c>
      <c r="R28" s="52">
        <f>Q28+P28</f>
        <v>4</v>
      </c>
    </row>
    <row r="29" spans="1:18" ht="10.5" customHeight="1">
      <c r="A29" s="6" t="s">
        <v>47</v>
      </c>
      <c r="B29" s="50">
        <v>6</v>
      </c>
      <c r="C29" s="51">
        <v>2</v>
      </c>
      <c r="D29" s="50">
        <v>0</v>
      </c>
      <c r="E29" s="51">
        <v>1</v>
      </c>
      <c r="F29" s="50">
        <v>0</v>
      </c>
      <c r="G29" s="51">
        <v>0</v>
      </c>
      <c r="H29" s="50">
        <v>0</v>
      </c>
      <c r="I29" s="51">
        <v>0</v>
      </c>
      <c r="J29" s="50">
        <v>0</v>
      </c>
      <c r="K29" s="51">
        <v>0</v>
      </c>
      <c r="L29" s="50">
        <v>0</v>
      </c>
      <c r="M29" s="51">
        <v>0</v>
      </c>
      <c r="N29" s="53">
        <v>0</v>
      </c>
      <c r="O29" s="53">
        <v>0</v>
      </c>
      <c r="P29" s="50">
        <f t="shared" si="2"/>
        <v>6</v>
      </c>
      <c r="Q29" s="51">
        <f t="shared" si="2"/>
        <v>3</v>
      </c>
      <c r="R29" s="52">
        <f>Q29+P29</f>
        <v>9</v>
      </c>
    </row>
    <row r="30" spans="1:18" ht="10.5" customHeight="1">
      <c r="A30" s="6" t="s">
        <v>52</v>
      </c>
      <c r="B30" s="50">
        <v>4</v>
      </c>
      <c r="C30" s="51">
        <v>1</v>
      </c>
      <c r="D30" s="50">
        <v>1</v>
      </c>
      <c r="E30" s="51">
        <v>0</v>
      </c>
      <c r="F30" s="50">
        <v>0</v>
      </c>
      <c r="G30" s="51">
        <v>0</v>
      </c>
      <c r="H30" s="50">
        <v>0</v>
      </c>
      <c r="I30" s="51">
        <v>0</v>
      </c>
      <c r="J30" s="50">
        <v>0</v>
      </c>
      <c r="K30" s="51">
        <v>0</v>
      </c>
      <c r="L30" s="50">
        <v>0</v>
      </c>
      <c r="M30" s="51">
        <v>0</v>
      </c>
      <c r="N30" s="53">
        <v>0</v>
      </c>
      <c r="O30" s="53">
        <v>0</v>
      </c>
      <c r="P30" s="50">
        <f t="shared" si="2"/>
        <v>5</v>
      </c>
      <c r="Q30" s="51">
        <f t="shared" si="2"/>
        <v>1</v>
      </c>
      <c r="R30" s="52">
        <f>Q30+P30</f>
        <v>6</v>
      </c>
    </row>
    <row r="31" spans="2:18" ht="10.5" customHeight="1">
      <c r="B31" s="10"/>
      <c r="C31" s="11"/>
      <c r="D31" s="10"/>
      <c r="E31" s="11"/>
      <c r="F31" s="10"/>
      <c r="G31" s="11"/>
      <c r="H31" s="10"/>
      <c r="I31" s="11"/>
      <c r="J31" s="10"/>
      <c r="K31" s="11"/>
      <c r="L31" s="10"/>
      <c r="M31" s="11"/>
      <c r="N31" s="20"/>
      <c r="O31" s="20"/>
      <c r="P31" s="10"/>
      <c r="Q31" s="11"/>
      <c r="R31" s="12"/>
    </row>
    <row r="32" ht="10.5" customHeight="1">
      <c r="A32"/>
    </row>
    <row r="33" ht="10.5" customHeight="1">
      <c r="A33" s="6" t="s">
        <v>10</v>
      </c>
    </row>
    <row r="34" spans="1:18" s="32" customFormat="1" ht="10.5" customHeight="1">
      <c r="A34" s="33" t="s">
        <v>11</v>
      </c>
      <c r="B34" s="48" t="s">
        <v>0</v>
      </c>
      <c r="C34" s="49"/>
      <c r="D34" s="48" t="s">
        <v>1</v>
      </c>
      <c r="E34" s="49"/>
      <c r="F34" s="48" t="s">
        <v>2</v>
      </c>
      <c r="G34" s="49"/>
      <c r="H34" s="48" t="s">
        <v>3</v>
      </c>
      <c r="I34" s="49"/>
      <c r="J34" s="48" t="s">
        <v>4</v>
      </c>
      <c r="K34" s="49"/>
      <c r="L34" s="131" t="s">
        <v>5</v>
      </c>
      <c r="M34" s="133"/>
      <c r="N34" s="87" t="s">
        <v>48</v>
      </c>
      <c r="O34" s="87"/>
      <c r="P34" s="48" t="s">
        <v>6</v>
      </c>
      <c r="Q34" s="49"/>
      <c r="R34" s="38" t="s">
        <v>7</v>
      </c>
    </row>
    <row r="35" spans="1:18" s="32" customFormat="1" ht="10.5" customHeight="1">
      <c r="A35" s="33" t="s">
        <v>12</v>
      </c>
      <c r="B35" s="43" t="s">
        <v>8</v>
      </c>
      <c r="C35" s="44" t="s">
        <v>9</v>
      </c>
      <c r="D35" s="43" t="s">
        <v>8</v>
      </c>
      <c r="E35" s="44" t="s">
        <v>9</v>
      </c>
      <c r="F35" s="43" t="s">
        <v>8</v>
      </c>
      <c r="G35" s="44" t="s">
        <v>9</v>
      </c>
      <c r="H35" s="43" t="s">
        <v>8</v>
      </c>
      <c r="I35" s="44" t="s">
        <v>9</v>
      </c>
      <c r="J35" s="43" t="s">
        <v>8</v>
      </c>
      <c r="K35" s="44" t="s">
        <v>9</v>
      </c>
      <c r="L35" s="43" t="s">
        <v>8</v>
      </c>
      <c r="M35" s="90" t="s">
        <v>9</v>
      </c>
      <c r="N35" s="39" t="s">
        <v>8</v>
      </c>
      <c r="O35" s="40" t="s">
        <v>9</v>
      </c>
      <c r="P35" s="43" t="s">
        <v>8</v>
      </c>
      <c r="Q35" s="44" t="s">
        <v>9</v>
      </c>
      <c r="R35" s="45" t="s">
        <v>6</v>
      </c>
    </row>
    <row r="36" spans="1:18" ht="10.5" customHeight="1">
      <c r="A36" s="6"/>
      <c r="B36" s="13"/>
      <c r="C36" s="14"/>
      <c r="D36" s="13"/>
      <c r="E36" s="14"/>
      <c r="F36" s="13"/>
      <c r="G36" s="14"/>
      <c r="H36" s="13"/>
      <c r="I36" s="14"/>
      <c r="J36" s="13"/>
      <c r="K36" s="14"/>
      <c r="L36" s="13"/>
      <c r="M36" s="91"/>
      <c r="N36" s="13"/>
      <c r="O36" s="14"/>
      <c r="P36" s="13"/>
      <c r="Q36" s="14"/>
      <c r="R36" s="15"/>
    </row>
    <row r="37" spans="1:18" s="17" customFormat="1" ht="10.5" customHeight="1">
      <c r="A37" s="16" t="s">
        <v>30</v>
      </c>
      <c r="B37" s="50">
        <v>17</v>
      </c>
      <c r="C37" s="53">
        <v>17</v>
      </c>
      <c r="D37" s="50">
        <v>3</v>
      </c>
      <c r="E37" s="53">
        <v>6</v>
      </c>
      <c r="F37" s="50">
        <v>2</v>
      </c>
      <c r="G37" s="53">
        <v>2</v>
      </c>
      <c r="H37" s="50">
        <v>1</v>
      </c>
      <c r="I37" s="53">
        <v>0</v>
      </c>
      <c r="J37" s="50">
        <v>0</v>
      </c>
      <c r="K37" s="53">
        <v>3</v>
      </c>
      <c r="L37" s="50">
        <v>4</v>
      </c>
      <c r="M37" s="53">
        <v>1</v>
      </c>
      <c r="N37" s="50">
        <v>0</v>
      </c>
      <c r="O37" s="51">
        <v>0</v>
      </c>
      <c r="P37" s="50">
        <f aca="true" t="shared" si="3" ref="P37:Q41">N37+L37+J37+H37+F37+D37+B37</f>
        <v>27</v>
      </c>
      <c r="Q37" s="53">
        <f t="shared" si="3"/>
        <v>29</v>
      </c>
      <c r="R37" s="52">
        <f>Q37+P37</f>
        <v>56</v>
      </c>
    </row>
    <row r="38" spans="1:18" s="17" customFormat="1" ht="10.5" customHeight="1">
      <c r="A38" s="16" t="s">
        <v>32</v>
      </c>
      <c r="B38" s="50">
        <v>22</v>
      </c>
      <c r="C38" s="53">
        <v>18</v>
      </c>
      <c r="D38" s="50">
        <v>2</v>
      </c>
      <c r="E38" s="53">
        <v>6</v>
      </c>
      <c r="F38" s="50">
        <v>0</v>
      </c>
      <c r="G38" s="53">
        <v>1</v>
      </c>
      <c r="H38" s="50">
        <v>1</v>
      </c>
      <c r="I38" s="53">
        <v>1</v>
      </c>
      <c r="J38" s="50">
        <v>0</v>
      </c>
      <c r="K38" s="53">
        <v>2</v>
      </c>
      <c r="L38" s="50">
        <v>3</v>
      </c>
      <c r="M38" s="53">
        <v>0</v>
      </c>
      <c r="N38" s="50">
        <v>0</v>
      </c>
      <c r="O38" s="51">
        <v>0</v>
      </c>
      <c r="P38" s="50">
        <f t="shared" si="3"/>
        <v>28</v>
      </c>
      <c r="Q38" s="53">
        <f t="shared" si="3"/>
        <v>28</v>
      </c>
      <c r="R38" s="52">
        <f>Q38+P38</f>
        <v>56</v>
      </c>
    </row>
    <row r="39" spans="1:18" s="17" customFormat="1" ht="10.5" customHeight="1">
      <c r="A39" s="62" t="s">
        <v>43</v>
      </c>
      <c r="B39" s="50">
        <v>18</v>
      </c>
      <c r="C39" s="53">
        <v>21</v>
      </c>
      <c r="D39" s="50">
        <v>3</v>
      </c>
      <c r="E39" s="53">
        <v>4</v>
      </c>
      <c r="F39" s="50">
        <v>1</v>
      </c>
      <c r="G39" s="53">
        <v>1</v>
      </c>
      <c r="H39" s="50">
        <v>1</v>
      </c>
      <c r="I39" s="53">
        <v>1</v>
      </c>
      <c r="J39" s="50">
        <v>0</v>
      </c>
      <c r="K39" s="53">
        <v>0</v>
      </c>
      <c r="L39" s="50">
        <v>2</v>
      </c>
      <c r="M39" s="53">
        <v>0</v>
      </c>
      <c r="N39" s="50">
        <v>0</v>
      </c>
      <c r="O39" s="51">
        <v>0</v>
      </c>
      <c r="P39" s="50">
        <f t="shared" si="3"/>
        <v>25</v>
      </c>
      <c r="Q39" s="53">
        <f t="shared" si="3"/>
        <v>27</v>
      </c>
      <c r="R39" s="52">
        <f>Q39+P39</f>
        <v>52</v>
      </c>
    </row>
    <row r="40" spans="1:18" s="17" customFormat="1" ht="10.5" customHeight="1">
      <c r="A40" s="16" t="s">
        <v>47</v>
      </c>
      <c r="B40" s="50">
        <v>20</v>
      </c>
      <c r="C40" s="53">
        <v>22</v>
      </c>
      <c r="D40" s="50">
        <v>4</v>
      </c>
      <c r="E40" s="53">
        <v>6</v>
      </c>
      <c r="F40" s="50">
        <v>1</v>
      </c>
      <c r="G40" s="53">
        <v>1</v>
      </c>
      <c r="H40" s="50">
        <v>2</v>
      </c>
      <c r="I40" s="53">
        <v>1</v>
      </c>
      <c r="J40" s="50">
        <v>0</v>
      </c>
      <c r="K40" s="53">
        <v>0</v>
      </c>
      <c r="L40" s="50">
        <v>0</v>
      </c>
      <c r="M40" s="53">
        <v>0</v>
      </c>
      <c r="N40" s="50">
        <v>0</v>
      </c>
      <c r="O40" s="51">
        <v>1</v>
      </c>
      <c r="P40" s="50">
        <f t="shared" si="3"/>
        <v>27</v>
      </c>
      <c r="Q40" s="53">
        <f t="shared" si="3"/>
        <v>31</v>
      </c>
      <c r="R40" s="52">
        <f>Q40+P40</f>
        <v>58</v>
      </c>
    </row>
    <row r="41" spans="1:18" s="17" customFormat="1" ht="10.5" customHeight="1">
      <c r="A41" s="16" t="s">
        <v>52</v>
      </c>
      <c r="B41" s="50">
        <v>23</v>
      </c>
      <c r="C41" s="53">
        <v>18</v>
      </c>
      <c r="D41" s="50">
        <v>3</v>
      </c>
      <c r="E41" s="53">
        <v>5</v>
      </c>
      <c r="F41" s="50">
        <v>2</v>
      </c>
      <c r="G41" s="53">
        <v>0</v>
      </c>
      <c r="H41" s="50">
        <v>1</v>
      </c>
      <c r="I41" s="53">
        <v>1</v>
      </c>
      <c r="J41" s="50">
        <v>1</v>
      </c>
      <c r="K41" s="53">
        <v>0</v>
      </c>
      <c r="L41" s="50">
        <v>1</v>
      </c>
      <c r="M41" s="53">
        <v>2</v>
      </c>
      <c r="N41" s="50">
        <v>0</v>
      </c>
      <c r="O41" s="51">
        <v>0</v>
      </c>
      <c r="P41" s="50">
        <f t="shared" si="3"/>
        <v>31</v>
      </c>
      <c r="Q41" s="53">
        <f t="shared" si="3"/>
        <v>26</v>
      </c>
      <c r="R41" s="52">
        <f>Q41+P41</f>
        <v>57</v>
      </c>
    </row>
    <row r="42" spans="1:18" ht="10.5" customHeight="1">
      <c r="A42" s="6"/>
      <c r="B42" s="10"/>
      <c r="C42" s="20"/>
      <c r="D42" s="10"/>
      <c r="E42" s="20"/>
      <c r="F42" s="10"/>
      <c r="G42" s="20"/>
      <c r="H42" s="10"/>
      <c r="I42" s="20"/>
      <c r="J42" s="10"/>
      <c r="K42" s="20"/>
      <c r="L42" s="10"/>
      <c r="M42" s="20"/>
      <c r="N42" s="10"/>
      <c r="O42" s="11"/>
      <c r="P42" s="10"/>
      <c r="Q42" s="20"/>
      <c r="R42" s="12"/>
    </row>
    <row r="44" ht="10.5" customHeight="1">
      <c r="A44" s="6" t="s">
        <v>13</v>
      </c>
    </row>
    <row r="45" spans="1:18" s="32" customFormat="1" ht="10.5" customHeight="1">
      <c r="A45" s="33" t="s">
        <v>11</v>
      </c>
      <c r="B45" s="48" t="s">
        <v>0</v>
      </c>
      <c r="C45" s="49"/>
      <c r="D45" s="48" t="s">
        <v>1</v>
      </c>
      <c r="E45" s="49"/>
      <c r="F45" s="48" t="s">
        <v>2</v>
      </c>
      <c r="G45" s="49"/>
      <c r="H45" s="48" t="s">
        <v>3</v>
      </c>
      <c r="I45" s="49"/>
      <c r="J45" s="48" t="s">
        <v>4</v>
      </c>
      <c r="K45" s="49"/>
      <c r="L45" s="131" t="s">
        <v>5</v>
      </c>
      <c r="M45" s="132"/>
      <c r="N45" s="48" t="s">
        <v>48</v>
      </c>
      <c r="O45" s="49"/>
      <c r="P45" s="48" t="s">
        <v>6</v>
      </c>
      <c r="Q45" s="49"/>
      <c r="R45" s="38" t="s">
        <v>7</v>
      </c>
    </row>
    <row r="46" spans="1:18" s="32" customFormat="1" ht="10.5" customHeight="1">
      <c r="A46" s="33" t="s">
        <v>12</v>
      </c>
      <c r="B46" s="43" t="s">
        <v>8</v>
      </c>
      <c r="C46" s="44" t="s">
        <v>9</v>
      </c>
      <c r="D46" s="43" t="s">
        <v>8</v>
      </c>
      <c r="E46" s="44" t="s">
        <v>9</v>
      </c>
      <c r="F46" s="43" t="s">
        <v>8</v>
      </c>
      <c r="G46" s="44" t="s">
        <v>9</v>
      </c>
      <c r="H46" s="43" t="s">
        <v>8</v>
      </c>
      <c r="I46" s="44" t="s">
        <v>9</v>
      </c>
      <c r="J46" s="43" t="s">
        <v>8</v>
      </c>
      <c r="K46" s="44" t="s">
        <v>9</v>
      </c>
      <c r="L46" s="43" t="s">
        <v>8</v>
      </c>
      <c r="M46" s="90" t="s">
        <v>9</v>
      </c>
      <c r="N46" s="39" t="s">
        <v>8</v>
      </c>
      <c r="O46" s="40" t="s">
        <v>9</v>
      </c>
      <c r="P46" s="43" t="s">
        <v>8</v>
      </c>
      <c r="Q46" s="44" t="s">
        <v>9</v>
      </c>
      <c r="R46" s="45" t="s">
        <v>6</v>
      </c>
    </row>
    <row r="47" spans="1:18" ht="10.5" customHeight="1">
      <c r="A47" s="6"/>
      <c r="B47" s="13"/>
      <c r="C47" s="14"/>
      <c r="D47" s="13"/>
      <c r="E47" s="14"/>
      <c r="F47" s="13"/>
      <c r="G47" s="14"/>
      <c r="H47" s="13"/>
      <c r="I47" s="14"/>
      <c r="J47" s="13"/>
      <c r="K47" s="14"/>
      <c r="L47" s="13"/>
      <c r="M47" s="91"/>
      <c r="N47" s="13"/>
      <c r="O47" s="14"/>
      <c r="P47" s="13"/>
      <c r="Q47" s="14"/>
      <c r="R47" s="15"/>
    </row>
    <row r="48" spans="1:18" s="17" customFormat="1" ht="10.5" customHeight="1">
      <c r="A48" s="16" t="s">
        <v>30</v>
      </c>
      <c r="B48" s="50">
        <v>111</v>
      </c>
      <c r="C48" s="53">
        <v>31</v>
      </c>
      <c r="D48" s="50">
        <v>8</v>
      </c>
      <c r="E48" s="53">
        <v>10</v>
      </c>
      <c r="F48" s="50">
        <v>2</v>
      </c>
      <c r="G48" s="53">
        <v>0</v>
      </c>
      <c r="H48" s="50">
        <v>4</v>
      </c>
      <c r="I48" s="53">
        <v>2</v>
      </c>
      <c r="J48" s="50">
        <v>0</v>
      </c>
      <c r="K48" s="53">
        <v>1</v>
      </c>
      <c r="L48" s="50">
        <v>8</v>
      </c>
      <c r="M48" s="53">
        <v>1</v>
      </c>
      <c r="N48" s="50">
        <v>0</v>
      </c>
      <c r="O48" s="51">
        <v>0</v>
      </c>
      <c r="P48" s="50">
        <f aca="true" t="shared" si="4" ref="P48:Q52">N48+L48+J48+H48+F48+D48+B48</f>
        <v>133</v>
      </c>
      <c r="Q48" s="53">
        <f t="shared" si="4"/>
        <v>45</v>
      </c>
      <c r="R48" s="52">
        <f>Q48+P48</f>
        <v>178</v>
      </c>
    </row>
    <row r="49" spans="1:18" s="17" customFormat="1" ht="10.5" customHeight="1">
      <c r="A49" s="62" t="s">
        <v>32</v>
      </c>
      <c r="B49" s="50">
        <v>101</v>
      </c>
      <c r="C49" s="53">
        <v>33</v>
      </c>
      <c r="D49" s="50">
        <v>7</v>
      </c>
      <c r="E49" s="53">
        <v>5</v>
      </c>
      <c r="F49" s="50">
        <v>1</v>
      </c>
      <c r="G49" s="53">
        <v>0</v>
      </c>
      <c r="H49" s="50">
        <v>4</v>
      </c>
      <c r="I49" s="53">
        <v>1</v>
      </c>
      <c r="J49" s="50">
        <v>0</v>
      </c>
      <c r="K49" s="53">
        <v>0</v>
      </c>
      <c r="L49" s="50">
        <v>7</v>
      </c>
      <c r="M49" s="53">
        <v>1</v>
      </c>
      <c r="N49" s="50">
        <v>0</v>
      </c>
      <c r="O49" s="51">
        <v>0</v>
      </c>
      <c r="P49" s="50">
        <f t="shared" si="4"/>
        <v>120</v>
      </c>
      <c r="Q49" s="53">
        <f t="shared" si="4"/>
        <v>40</v>
      </c>
      <c r="R49" s="52">
        <f>Q49+P49</f>
        <v>160</v>
      </c>
    </row>
    <row r="50" spans="1:18" s="17" customFormat="1" ht="10.5" customHeight="1">
      <c r="A50" s="62" t="s">
        <v>43</v>
      </c>
      <c r="B50" s="50">
        <v>99</v>
      </c>
      <c r="C50" s="53">
        <v>33</v>
      </c>
      <c r="D50" s="50">
        <v>4</v>
      </c>
      <c r="E50" s="53">
        <v>4</v>
      </c>
      <c r="F50" s="50">
        <v>1</v>
      </c>
      <c r="G50" s="53">
        <v>0</v>
      </c>
      <c r="H50" s="50">
        <v>3</v>
      </c>
      <c r="I50" s="53">
        <v>1</v>
      </c>
      <c r="J50" s="50">
        <v>0</v>
      </c>
      <c r="K50" s="53">
        <v>0</v>
      </c>
      <c r="L50" s="50">
        <v>7</v>
      </c>
      <c r="M50" s="53">
        <v>3</v>
      </c>
      <c r="N50" s="50">
        <v>0</v>
      </c>
      <c r="O50" s="51">
        <v>0</v>
      </c>
      <c r="P50" s="50">
        <f t="shared" si="4"/>
        <v>114</v>
      </c>
      <c r="Q50" s="53">
        <f t="shared" si="4"/>
        <v>41</v>
      </c>
      <c r="R50" s="52">
        <f>Q50+P50</f>
        <v>155</v>
      </c>
    </row>
    <row r="51" spans="1:18" s="17" customFormat="1" ht="10.5" customHeight="1">
      <c r="A51" s="16" t="s">
        <v>47</v>
      </c>
      <c r="B51" s="50">
        <v>109</v>
      </c>
      <c r="C51" s="53">
        <v>35</v>
      </c>
      <c r="D51" s="50">
        <v>7</v>
      </c>
      <c r="E51" s="53">
        <v>3</v>
      </c>
      <c r="F51" s="50">
        <v>0</v>
      </c>
      <c r="G51" s="53">
        <v>0</v>
      </c>
      <c r="H51" s="50">
        <v>3</v>
      </c>
      <c r="I51" s="53">
        <v>0</v>
      </c>
      <c r="J51" s="50">
        <v>0</v>
      </c>
      <c r="K51" s="53">
        <v>0</v>
      </c>
      <c r="L51" s="50">
        <v>9</v>
      </c>
      <c r="M51" s="53">
        <v>4</v>
      </c>
      <c r="N51" s="50">
        <v>0</v>
      </c>
      <c r="O51" s="51">
        <v>0</v>
      </c>
      <c r="P51" s="50">
        <f t="shared" si="4"/>
        <v>128</v>
      </c>
      <c r="Q51" s="53">
        <f t="shared" si="4"/>
        <v>42</v>
      </c>
      <c r="R51" s="52">
        <f>Q51+P51</f>
        <v>170</v>
      </c>
    </row>
    <row r="52" spans="1:18" s="17" customFormat="1" ht="10.5" customHeight="1">
      <c r="A52" s="16" t="s">
        <v>52</v>
      </c>
      <c r="B52" s="50">
        <v>102</v>
      </c>
      <c r="C52" s="53">
        <v>27</v>
      </c>
      <c r="D52" s="50">
        <v>8</v>
      </c>
      <c r="E52" s="53">
        <v>6</v>
      </c>
      <c r="F52" s="50">
        <v>0</v>
      </c>
      <c r="G52" s="53">
        <v>0</v>
      </c>
      <c r="H52" s="50">
        <v>4</v>
      </c>
      <c r="I52" s="53">
        <v>0</v>
      </c>
      <c r="J52" s="50">
        <v>0</v>
      </c>
      <c r="K52" s="53">
        <v>0</v>
      </c>
      <c r="L52" s="50">
        <v>10</v>
      </c>
      <c r="M52" s="53">
        <v>4</v>
      </c>
      <c r="N52" s="50">
        <v>0</v>
      </c>
      <c r="O52" s="51">
        <v>0</v>
      </c>
      <c r="P52" s="50">
        <f t="shared" si="4"/>
        <v>124</v>
      </c>
      <c r="Q52" s="53">
        <f t="shared" si="4"/>
        <v>37</v>
      </c>
      <c r="R52" s="52">
        <f>Q52+P52</f>
        <v>161</v>
      </c>
    </row>
    <row r="53" spans="2:18" ht="10.5" customHeight="1">
      <c r="B53" s="10"/>
      <c r="C53" s="20"/>
      <c r="D53" s="10"/>
      <c r="E53" s="20"/>
      <c r="F53" s="10"/>
      <c r="G53" s="20"/>
      <c r="H53" s="10"/>
      <c r="I53" s="20"/>
      <c r="J53" s="10"/>
      <c r="K53" s="20"/>
      <c r="L53" s="10"/>
      <c r="M53" s="20"/>
      <c r="N53" s="10"/>
      <c r="O53" s="11"/>
      <c r="P53" s="10"/>
      <c r="Q53" s="20"/>
      <c r="R53" s="12"/>
    </row>
    <row r="55" ht="10.5" customHeight="1">
      <c r="A55" s="85"/>
    </row>
    <row r="56" ht="10.5" customHeight="1">
      <c r="A56" s="28"/>
    </row>
    <row r="57" ht="10.5" customHeight="1">
      <c r="A57" s="32"/>
    </row>
    <row r="58" ht="10.5" customHeight="1">
      <c r="A58" s="85"/>
    </row>
    <row r="91" spans="1:18" s="17" customFormat="1" ht="10.5" customHeight="1">
      <c r="A91" s="2"/>
      <c r="B91" s="2"/>
      <c r="C91" s="2"/>
      <c r="D91" s="2"/>
      <c r="E91" s="2"/>
      <c r="F91" s="2"/>
      <c r="G91" s="2"/>
      <c r="H91" s="2"/>
      <c r="I91" s="2"/>
      <c r="J91" s="2"/>
      <c r="K91" s="2"/>
      <c r="L91" s="2"/>
      <c r="M91" s="2"/>
      <c r="N91" s="2"/>
      <c r="O91" s="2"/>
      <c r="P91" s="2"/>
      <c r="Q91" s="2"/>
      <c r="R91" s="2"/>
    </row>
    <row r="101" spans="1:18" s="17" customFormat="1" ht="10.5" customHeight="1">
      <c r="A101" s="2"/>
      <c r="B101" s="2"/>
      <c r="C101" s="2"/>
      <c r="D101" s="2"/>
      <c r="E101" s="2"/>
      <c r="F101" s="2"/>
      <c r="G101" s="2"/>
      <c r="H101" s="2"/>
      <c r="I101" s="2"/>
      <c r="J101" s="2"/>
      <c r="K101" s="2"/>
      <c r="L101" s="2"/>
      <c r="M101" s="2"/>
      <c r="N101" s="2"/>
      <c r="O101" s="2"/>
      <c r="P101" s="2"/>
      <c r="Q101" s="2"/>
      <c r="R101" s="2"/>
    </row>
    <row r="143" spans="1:18" s="17" customFormat="1" ht="10.5" customHeight="1">
      <c r="A143" s="2"/>
      <c r="B143" s="2"/>
      <c r="C143" s="2"/>
      <c r="D143" s="2"/>
      <c r="E143" s="2"/>
      <c r="F143" s="2"/>
      <c r="G143" s="2"/>
      <c r="H143" s="2"/>
      <c r="I143" s="2"/>
      <c r="J143" s="2"/>
      <c r="K143" s="2"/>
      <c r="L143" s="2"/>
      <c r="M143" s="2"/>
      <c r="N143" s="2"/>
      <c r="O143" s="2"/>
      <c r="P143" s="2"/>
      <c r="Q143" s="2"/>
      <c r="R143" s="2"/>
    </row>
    <row r="185" spans="1:18" s="17" customFormat="1" ht="10.5" customHeight="1">
      <c r="A185" s="2"/>
      <c r="B185" s="2"/>
      <c r="C185" s="2"/>
      <c r="D185" s="2"/>
      <c r="E185" s="2"/>
      <c r="F185" s="2"/>
      <c r="G185" s="2"/>
      <c r="H185" s="2"/>
      <c r="I185" s="2"/>
      <c r="J185" s="2"/>
      <c r="K185" s="2"/>
      <c r="L185" s="2"/>
      <c r="M185" s="2"/>
      <c r="N185" s="2"/>
      <c r="O185" s="2"/>
      <c r="P185" s="2"/>
      <c r="Q185" s="2"/>
      <c r="R185" s="2"/>
    </row>
    <row r="195" spans="1:18" s="17" customFormat="1" ht="10.5" customHeight="1">
      <c r="A195" s="2"/>
      <c r="B195" s="2"/>
      <c r="C195" s="2"/>
      <c r="D195" s="2"/>
      <c r="E195" s="2"/>
      <c r="F195" s="2"/>
      <c r="G195" s="2"/>
      <c r="H195" s="2"/>
      <c r="I195" s="2"/>
      <c r="J195" s="2"/>
      <c r="K195" s="2"/>
      <c r="L195" s="2"/>
      <c r="M195" s="2"/>
      <c r="N195" s="2"/>
      <c r="O195" s="2"/>
      <c r="P195" s="2"/>
      <c r="Q195" s="2"/>
      <c r="R195" s="2"/>
    </row>
    <row r="208" spans="1:18" s="17" customFormat="1" ht="10.5" customHeight="1">
      <c r="A208" s="2"/>
      <c r="B208" s="2"/>
      <c r="C208" s="2"/>
      <c r="D208" s="2"/>
      <c r="E208" s="2"/>
      <c r="F208" s="2"/>
      <c r="G208" s="2"/>
      <c r="H208" s="2"/>
      <c r="I208" s="2"/>
      <c r="J208" s="2"/>
      <c r="K208" s="2"/>
      <c r="L208" s="2"/>
      <c r="M208" s="2"/>
      <c r="N208" s="2"/>
      <c r="O208" s="2"/>
      <c r="P208" s="2"/>
      <c r="Q208" s="2"/>
      <c r="R208" s="2"/>
    </row>
    <row r="238" spans="1:18" s="17" customFormat="1" ht="10.5" customHeight="1">
      <c r="A238" s="2"/>
      <c r="B238" s="2"/>
      <c r="C238" s="2"/>
      <c r="D238" s="2"/>
      <c r="E238" s="2"/>
      <c r="F238" s="2"/>
      <c r="G238" s="2"/>
      <c r="H238" s="2"/>
      <c r="I238" s="2"/>
      <c r="J238" s="2"/>
      <c r="K238" s="2"/>
      <c r="L238" s="2"/>
      <c r="M238" s="2"/>
      <c r="N238" s="2"/>
      <c r="O238" s="2"/>
      <c r="P238" s="2"/>
      <c r="Q238" s="2"/>
      <c r="R238" s="2"/>
    </row>
    <row r="248" spans="1:18" s="17" customFormat="1" ht="10.5" customHeight="1">
      <c r="A248" s="2"/>
      <c r="B248" s="2"/>
      <c r="C248" s="2"/>
      <c r="D248" s="2"/>
      <c r="E248" s="2"/>
      <c r="F248" s="2"/>
      <c r="G248" s="2"/>
      <c r="H248" s="2"/>
      <c r="I248" s="2"/>
      <c r="J248" s="2"/>
      <c r="K248" s="2"/>
      <c r="L248" s="2"/>
      <c r="M248" s="2"/>
      <c r="N248" s="2"/>
      <c r="O248" s="2"/>
      <c r="P248" s="2"/>
      <c r="Q248" s="2"/>
      <c r="R248" s="2"/>
    </row>
    <row r="258" spans="1:18" s="17" customFormat="1" ht="10.5" customHeight="1">
      <c r="A258" s="2"/>
      <c r="B258" s="2"/>
      <c r="C258" s="2"/>
      <c r="D258" s="2"/>
      <c r="E258" s="2"/>
      <c r="F258" s="2"/>
      <c r="G258" s="2"/>
      <c r="H258" s="2"/>
      <c r="I258" s="2"/>
      <c r="J258" s="2"/>
      <c r="K258" s="2"/>
      <c r="L258" s="2"/>
      <c r="M258" s="2"/>
      <c r="N258" s="2"/>
      <c r="O258" s="2"/>
      <c r="P258" s="2"/>
      <c r="Q258" s="2"/>
      <c r="R258" s="2"/>
    </row>
  </sheetData>
  <mergeCells count="5">
    <mergeCell ref="L45:M45"/>
    <mergeCell ref="L3:M3"/>
    <mergeCell ref="L13:M13"/>
    <mergeCell ref="L23:M23"/>
    <mergeCell ref="L34:M34"/>
  </mergeCells>
  <printOptions horizontalCentered="1"/>
  <pageMargins left="0.25" right="0.25" top="1" bottom="0.75" header="0.5" footer="0.25"/>
  <pageSetup fitToHeight="1" fitToWidth="1" horizontalDpi="300" verticalDpi="300" orientation="landscape" scale="91" r:id="rId1"/>
  <headerFooter alignWithMargins="0">
    <oddHeader>&amp;CThe University of Alabama in Huntsville
Unit Academic Reports 
</oddHeader>
    <oddFooter>&amp;L&amp;8Office of Institutional Research
&amp;D
&amp;F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221"/>
  <sheetViews>
    <sheetView workbookViewId="0" topLeftCell="A1">
      <selection activeCell="F40" sqref="F36:F40"/>
    </sheetView>
  </sheetViews>
  <sheetFormatPr defaultColWidth="9.140625" defaultRowHeight="12" customHeight="1"/>
  <cols>
    <col min="1" max="1" width="25.7109375" style="28" customWidth="1"/>
    <col min="2" max="8" width="15.7109375" style="2" customWidth="1"/>
    <col min="9" max="16384" width="9.140625" style="2" customWidth="1"/>
  </cols>
  <sheetData>
    <row r="1" spans="1:8" ht="12" customHeight="1">
      <c r="A1" s="69" t="s">
        <v>40</v>
      </c>
      <c r="B1" s="17"/>
      <c r="C1" s="17"/>
      <c r="D1" s="17"/>
      <c r="E1" s="17"/>
      <c r="F1"/>
      <c r="G1"/>
      <c r="H1"/>
    </row>
    <row r="2" spans="1:8" ht="12" customHeight="1">
      <c r="A2" s="1"/>
      <c r="B2" s="17"/>
      <c r="C2" s="17"/>
      <c r="D2" s="17"/>
      <c r="E2" s="17"/>
      <c r="F2"/>
      <c r="G2"/>
      <c r="H2"/>
    </row>
    <row r="3" spans="1:8" ht="12" customHeight="1">
      <c r="A3" s="6" t="s">
        <v>10</v>
      </c>
      <c r="F3"/>
      <c r="G3"/>
      <c r="H3"/>
    </row>
    <row r="4" spans="1:7" s="28" customFormat="1" ht="12" customHeight="1">
      <c r="A4" s="6" t="s">
        <v>11</v>
      </c>
      <c r="B4" s="46" t="s">
        <v>16</v>
      </c>
      <c r="C4" s="46" t="s">
        <v>14</v>
      </c>
      <c r="D4" s="46" t="s">
        <v>15</v>
      </c>
      <c r="E4" s="29"/>
      <c r="F4" s="29"/>
      <c r="G4" s="29"/>
    </row>
    <row r="5" spans="2:7" ht="12" customHeight="1">
      <c r="B5" s="9"/>
      <c r="C5" s="9"/>
      <c r="D5" s="9"/>
      <c r="E5"/>
      <c r="F5"/>
      <c r="G5"/>
    </row>
    <row r="6" spans="1:7" s="17" customFormat="1" ht="12" customHeight="1">
      <c r="A6" s="16" t="s">
        <v>30</v>
      </c>
      <c r="B6" s="15">
        <v>35</v>
      </c>
      <c r="C6" s="15">
        <f>ISE!R37</f>
        <v>56</v>
      </c>
      <c r="D6" s="15">
        <v>50</v>
      </c>
      <c r="E6" s="27"/>
      <c r="F6" s="27"/>
      <c r="G6" s="27"/>
    </row>
    <row r="7" spans="1:7" s="17" customFormat="1" ht="12" customHeight="1">
      <c r="A7" s="16" t="s">
        <v>32</v>
      </c>
      <c r="B7" s="15">
        <v>31</v>
      </c>
      <c r="C7" s="15">
        <f>ISE!R38</f>
        <v>56</v>
      </c>
      <c r="D7" s="15">
        <v>53</v>
      </c>
      <c r="E7" s="27"/>
      <c r="F7" s="27"/>
      <c r="G7" s="27"/>
    </row>
    <row r="8" spans="1:7" s="17" customFormat="1" ht="12" customHeight="1">
      <c r="A8" s="16" t="s">
        <v>43</v>
      </c>
      <c r="B8" s="15">
        <v>30</v>
      </c>
      <c r="C8" s="15">
        <f>ISE!R39</f>
        <v>52</v>
      </c>
      <c r="D8" s="15">
        <v>57</v>
      </c>
      <c r="E8" s="27"/>
      <c r="F8" s="27"/>
      <c r="G8" s="27"/>
    </row>
    <row r="9" spans="1:7" s="17" customFormat="1" ht="12" customHeight="1">
      <c r="A9" s="16" t="s">
        <v>47</v>
      </c>
      <c r="B9" s="15">
        <v>33</v>
      </c>
      <c r="C9" s="15">
        <f>ISE!R40</f>
        <v>58</v>
      </c>
      <c r="D9" s="15">
        <v>55</v>
      </c>
      <c r="E9" s="27"/>
      <c r="F9" s="27"/>
      <c r="G9" s="27"/>
    </row>
    <row r="10" spans="1:7" s="17" customFormat="1" ht="12" customHeight="1">
      <c r="A10" s="16" t="s">
        <v>52</v>
      </c>
      <c r="B10" s="15">
        <v>36</v>
      </c>
      <c r="C10" s="15">
        <f>ISE!R41</f>
        <v>57</v>
      </c>
      <c r="D10" s="15">
        <v>51</v>
      </c>
      <c r="E10" s="27"/>
      <c r="F10" s="27"/>
      <c r="G10" s="27"/>
    </row>
    <row r="11" spans="1:7" ht="12" customHeight="1">
      <c r="A11" s="6"/>
      <c r="B11" s="10"/>
      <c r="C11" s="10"/>
      <c r="D11" s="12"/>
      <c r="E11"/>
      <c r="F11"/>
      <c r="G11"/>
    </row>
    <row r="12" ht="12" customHeight="1">
      <c r="A12" s="29"/>
    </row>
    <row r="13" ht="12" customHeight="1">
      <c r="A13" s="6" t="s">
        <v>13</v>
      </c>
    </row>
    <row r="14" spans="1:4" s="32" customFormat="1" ht="12" customHeight="1">
      <c r="A14" s="33" t="s">
        <v>11</v>
      </c>
      <c r="B14" s="46" t="s">
        <v>16</v>
      </c>
      <c r="C14" s="46" t="s">
        <v>14</v>
      </c>
      <c r="D14" s="46" t="s">
        <v>15</v>
      </c>
    </row>
    <row r="15" spans="2:4" ht="12" customHeight="1">
      <c r="B15" s="9"/>
      <c r="C15" s="9"/>
      <c r="D15" s="9"/>
    </row>
    <row r="16" spans="1:4" s="17" customFormat="1" ht="12" customHeight="1">
      <c r="A16" s="16" t="s">
        <v>30</v>
      </c>
      <c r="B16" s="15">
        <v>136</v>
      </c>
      <c r="C16" s="15">
        <f>ISE!R48</f>
        <v>178</v>
      </c>
      <c r="D16" s="15">
        <v>176</v>
      </c>
    </row>
    <row r="17" spans="1:4" s="17" customFormat="1" ht="12" customHeight="1">
      <c r="A17" s="16" t="s">
        <v>32</v>
      </c>
      <c r="B17" s="15">
        <v>140</v>
      </c>
      <c r="C17" s="15">
        <f>ISE!R49</f>
        <v>160</v>
      </c>
      <c r="D17" s="15">
        <v>164</v>
      </c>
    </row>
    <row r="18" spans="1:4" s="17" customFormat="1" ht="12" customHeight="1">
      <c r="A18" s="16" t="s">
        <v>43</v>
      </c>
      <c r="B18" s="15">
        <v>103</v>
      </c>
      <c r="C18" s="15">
        <f>ISE!R50</f>
        <v>155</v>
      </c>
      <c r="D18" s="15">
        <v>162</v>
      </c>
    </row>
    <row r="19" spans="1:4" s="17" customFormat="1" ht="12" customHeight="1">
      <c r="A19" s="16" t="s">
        <v>47</v>
      </c>
      <c r="B19" s="15">
        <v>102</v>
      </c>
      <c r="C19" s="15">
        <f>ISE!R51</f>
        <v>170</v>
      </c>
      <c r="D19" s="15">
        <v>159</v>
      </c>
    </row>
    <row r="20" spans="1:4" s="17" customFormat="1" ht="12" customHeight="1">
      <c r="A20" s="16" t="s">
        <v>52</v>
      </c>
      <c r="B20" s="15">
        <v>92</v>
      </c>
      <c r="C20" s="15">
        <f>ISE!R52</f>
        <v>161</v>
      </c>
      <c r="D20" s="15">
        <v>163</v>
      </c>
    </row>
    <row r="21" spans="1:4" ht="12" customHeight="1">
      <c r="A21" s="6"/>
      <c r="B21" s="10"/>
      <c r="C21" s="10"/>
      <c r="D21" s="12"/>
    </row>
    <row r="22" ht="12" customHeight="1">
      <c r="A22" s="29"/>
    </row>
    <row r="23" spans="1:8" s="32" customFormat="1" ht="12" customHeight="1">
      <c r="A23" s="33" t="s">
        <v>17</v>
      </c>
      <c r="B23" s="47" t="s">
        <v>10</v>
      </c>
      <c r="C23" s="47" t="s">
        <v>10</v>
      </c>
      <c r="D23" s="47" t="s">
        <v>6</v>
      </c>
      <c r="E23" s="47" t="s">
        <v>13</v>
      </c>
      <c r="F23" s="47" t="s">
        <v>23</v>
      </c>
      <c r="G23" s="47" t="s">
        <v>24</v>
      </c>
      <c r="H23" s="42" t="s">
        <v>7</v>
      </c>
    </row>
    <row r="24" spans="1:8" s="32" customFormat="1" ht="12" customHeight="1">
      <c r="A24" s="33"/>
      <c r="B24" s="43" t="s">
        <v>18</v>
      </c>
      <c r="C24" s="43" t="s">
        <v>19</v>
      </c>
      <c r="D24" s="43" t="s">
        <v>10</v>
      </c>
      <c r="E24" s="43" t="s">
        <v>20</v>
      </c>
      <c r="F24" s="43" t="s">
        <v>21</v>
      </c>
      <c r="G24" s="43" t="s">
        <v>13</v>
      </c>
      <c r="H24" s="45" t="s">
        <v>6</v>
      </c>
    </row>
    <row r="25" spans="2:8" ht="12" customHeight="1">
      <c r="B25" s="3"/>
      <c r="C25" s="3"/>
      <c r="D25" s="3"/>
      <c r="E25" s="3"/>
      <c r="F25" s="13"/>
      <c r="G25" s="13"/>
      <c r="H25" s="15"/>
    </row>
    <row r="26" spans="1:8" ht="12" customHeight="1">
      <c r="A26" s="6" t="s">
        <v>30</v>
      </c>
      <c r="B26" s="55">
        <v>81</v>
      </c>
      <c r="C26" s="55">
        <v>1845</v>
      </c>
      <c r="D26" s="55">
        <f>C26+B26</f>
        <v>1926</v>
      </c>
      <c r="E26" s="55">
        <v>480</v>
      </c>
      <c r="F26" s="55">
        <v>195</v>
      </c>
      <c r="G26" s="55">
        <f>F26+E26</f>
        <v>675</v>
      </c>
      <c r="H26" s="56">
        <f>G26+D26</f>
        <v>2601</v>
      </c>
    </row>
    <row r="27" spans="1:8" ht="12" customHeight="1">
      <c r="A27" s="60" t="s">
        <v>33</v>
      </c>
      <c r="B27" s="55">
        <v>54</v>
      </c>
      <c r="C27" s="55">
        <v>1891</v>
      </c>
      <c r="D27" s="55">
        <f>C27+B27</f>
        <v>1945</v>
      </c>
      <c r="E27" s="55">
        <v>759</v>
      </c>
      <c r="F27" s="55">
        <v>441</v>
      </c>
      <c r="G27" s="55">
        <f>F27+E27</f>
        <v>1200</v>
      </c>
      <c r="H27" s="56">
        <f>G27+D27</f>
        <v>3145</v>
      </c>
    </row>
    <row r="28" spans="1:8" ht="12" customHeight="1">
      <c r="A28" s="16" t="s">
        <v>43</v>
      </c>
      <c r="B28" s="55">
        <v>57</v>
      </c>
      <c r="C28" s="55">
        <v>1657</v>
      </c>
      <c r="D28" s="55">
        <f>C28+B28</f>
        <v>1714</v>
      </c>
      <c r="E28" s="55">
        <v>804</v>
      </c>
      <c r="F28" s="55">
        <v>414</v>
      </c>
      <c r="G28" s="55">
        <f>F28+E28</f>
        <v>1218</v>
      </c>
      <c r="H28" s="56">
        <f>G28+D28</f>
        <v>2932</v>
      </c>
    </row>
    <row r="29" spans="1:8" ht="12" customHeight="1">
      <c r="A29" s="16" t="s">
        <v>47</v>
      </c>
      <c r="B29" s="55">
        <v>45</v>
      </c>
      <c r="C29" s="55">
        <v>1660</v>
      </c>
      <c r="D29" s="55">
        <f>C29+B29</f>
        <v>1705</v>
      </c>
      <c r="E29" s="55">
        <v>804</v>
      </c>
      <c r="F29" s="55">
        <v>378</v>
      </c>
      <c r="G29" s="55">
        <f>F29+E29</f>
        <v>1182</v>
      </c>
      <c r="H29" s="56">
        <f>G29+D29</f>
        <v>2887</v>
      </c>
    </row>
    <row r="30" spans="1:8" ht="12" customHeight="1">
      <c r="A30" s="16" t="s">
        <v>52</v>
      </c>
      <c r="B30" s="55">
        <v>33</v>
      </c>
      <c r="C30" s="55">
        <v>1755</v>
      </c>
      <c r="D30" s="55">
        <f>C30+B30</f>
        <v>1788</v>
      </c>
      <c r="E30" s="55">
        <v>1041</v>
      </c>
      <c r="F30" s="55">
        <v>297</v>
      </c>
      <c r="G30" s="55">
        <f>F30+E30</f>
        <v>1338</v>
      </c>
      <c r="H30" s="56">
        <f>G30+D30</f>
        <v>3126</v>
      </c>
    </row>
    <row r="31" spans="1:8" ht="12" customHeight="1">
      <c r="A31" s="29"/>
      <c r="B31" s="10"/>
      <c r="C31" s="10"/>
      <c r="D31" s="10"/>
      <c r="E31" s="10"/>
      <c r="F31" s="10"/>
      <c r="G31" s="10"/>
      <c r="H31" s="12"/>
    </row>
    <row r="33" spans="1:8" s="32" customFormat="1" ht="12" customHeight="1">
      <c r="A33" s="33" t="s">
        <v>22</v>
      </c>
      <c r="B33" s="47" t="s">
        <v>10</v>
      </c>
      <c r="C33" s="47" t="s">
        <v>10</v>
      </c>
      <c r="D33" s="47" t="s">
        <v>6</v>
      </c>
      <c r="E33" s="47" t="s">
        <v>13</v>
      </c>
      <c r="F33" s="47" t="s">
        <v>23</v>
      </c>
      <c r="G33" s="47" t="s">
        <v>24</v>
      </c>
      <c r="H33" s="42" t="s">
        <v>7</v>
      </c>
    </row>
    <row r="34" spans="2:8" s="32" customFormat="1" ht="12" customHeight="1">
      <c r="B34" s="43" t="s">
        <v>18</v>
      </c>
      <c r="C34" s="43" t="s">
        <v>19</v>
      </c>
      <c r="D34" s="43" t="s">
        <v>10</v>
      </c>
      <c r="E34" s="43" t="s">
        <v>20</v>
      </c>
      <c r="F34" s="43" t="s">
        <v>21</v>
      </c>
      <c r="G34" s="43" t="s">
        <v>13</v>
      </c>
      <c r="H34" s="45" t="s">
        <v>6</v>
      </c>
    </row>
    <row r="35" spans="2:8" ht="12" customHeight="1">
      <c r="B35" s="13"/>
      <c r="C35" s="13"/>
      <c r="D35" s="13"/>
      <c r="E35" s="13"/>
      <c r="F35" s="13"/>
      <c r="G35" s="13"/>
      <c r="H35" s="15"/>
    </row>
    <row r="36" spans="1:8" ht="12" customHeight="1">
      <c r="A36" s="6" t="s">
        <v>30</v>
      </c>
      <c r="B36" s="25">
        <f>B26*1.76</f>
        <v>142.56</v>
      </c>
      <c r="C36" s="25">
        <f>C26*2.38</f>
        <v>4391.099999999999</v>
      </c>
      <c r="D36" s="25">
        <f>C36+B36</f>
        <v>4533.66</v>
      </c>
      <c r="E36" s="25">
        <f>E26*5.46</f>
        <v>2620.8</v>
      </c>
      <c r="F36" s="25">
        <f>F26*17.6</f>
        <v>3432.0000000000005</v>
      </c>
      <c r="G36" s="25">
        <f>F36+E36</f>
        <v>6052.800000000001</v>
      </c>
      <c r="H36" s="26">
        <f>G36+D36</f>
        <v>10586.460000000001</v>
      </c>
    </row>
    <row r="37" spans="1:8" ht="12" customHeight="1">
      <c r="A37" s="60" t="s">
        <v>33</v>
      </c>
      <c r="B37" s="25">
        <f>B27*1.76</f>
        <v>95.04</v>
      </c>
      <c r="C37" s="25">
        <f>C27*2.38</f>
        <v>4500.58</v>
      </c>
      <c r="D37" s="25">
        <f>C37+B37</f>
        <v>4595.62</v>
      </c>
      <c r="E37" s="25">
        <f>E27*5.46</f>
        <v>4144.14</v>
      </c>
      <c r="F37" s="25">
        <f>F27*17.6</f>
        <v>7761.6</v>
      </c>
      <c r="G37" s="25">
        <f>F37+E37</f>
        <v>11905.740000000002</v>
      </c>
      <c r="H37" s="26">
        <f>G37+D37</f>
        <v>16501.36</v>
      </c>
    </row>
    <row r="38" spans="1:8" ht="12" customHeight="1">
      <c r="A38" s="16" t="s">
        <v>43</v>
      </c>
      <c r="B38" s="25">
        <f>B28*1.76</f>
        <v>100.32000000000001</v>
      </c>
      <c r="C38" s="25">
        <f>C28*2.38</f>
        <v>3943.66</v>
      </c>
      <c r="D38" s="25">
        <f>C38+B38</f>
        <v>4043.98</v>
      </c>
      <c r="E38" s="25">
        <f>E28*5.46</f>
        <v>4389.84</v>
      </c>
      <c r="F38" s="25">
        <f>F28*17.6</f>
        <v>7286.400000000001</v>
      </c>
      <c r="G38" s="25">
        <f>F38+E38</f>
        <v>11676.240000000002</v>
      </c>
      <c r="H38" s="26">
        <f>G38+D38</f>
        <v>15720.220000000001</v>
      </c>
    </row>
    <row r="39" spans="1:8" ht="12" customHeight="1">
      <c r="A39" s="16" t="s">
        <v>47</v>
      </c>
      <c r="B39" s="25">
        <f>B29*1.76</f>
        <v>79.2</v>
      </c>
      <c r="C39" s="25">
        <f>C29*2.38</f>
        <v>3950.7999999999997</v>
      </c>
      <c r="D39" s="25">
        <f>C39+B39</f>
        <v>4029.9999999999995</v>
      </c>
      <c r="E39" s="25">
        <f>E29*5.46</f>
        <v>4389.84</v>
      </c>
      <c r="F39" s="25">
        <f>F29*17.6</f>
        <v>6652.8</v>
      </c>
      <c r="G39" s="25">
        <f>F39+E39</f>
        <v>11042.64</v>
      </c>
      <c r="H39" s="26">
        <f>G39+D39</f>
        <v>15072.64</v>
      </c>
    </row>
    <row r="40" spans="1:8" ht="12" customHeight="1">
      <c r="A40" s="16" t="s">
        <v>52</v>
      </c>
      <c r="B40" s="25">
        <f>B30*1.76</f>
        <v>58.08</v>
      </c>
      <c r="C40" s="25">
        <f>C30*2.38</f>
        <v>4176.9</v>
      </c>
      <c r="D40" s="25">
        <f>C40+B40</f>
        <v>4234.98</v>
      </c>
      <c r="E40" s="25">
        <f>E30*5.46</f>
        <v>5683.86</v>
      </c>
      <c r="F40" s="25">
        <f>F30*17.6</f>
        <v>5227.200000000001</v>
      </c>
      <c r="G40" s="25">
        <f>F40+E40</f>
        <v>10911.060000000001</v>
      </c>
      <c r="H40" s="26">
        <f>G40+D40</f>
        <v>15146.04</v>
      </c>
    </row>
    <row r="41" spans="1:8" ht="11.25" customHeight="1">
      <c r="A41" s="16"/>
      <c r="B41" s="10"/>
      <c r="C41" s="10"/>
      <c r="D41" s="10"/>
      <c r="E41" s="10"/>
      <c r="F41" s="10"/>
      <c r="G41" s="10"/>
      <c r="H41" s="12"/>
    </row>
    <row r="43" ht="12" customHeight="1">
      <c r="A43" s="59" t="s">
        <v>45</v>
      </c>
    </row>
    <row r="44" ht="12" customHeight="1">
      <c r="A44" s="59" t="s">
        <v>31</v>
      </c>
    </row>
    <row r="45" ht="12" customHeight="1">
      <c r="A45" s="59" t="s">
        <v>46</v>
      </c>
    </row>
    <row r="50" s="17" customFormat="1" ht="12" customHeight="1">
      <c r="A50" s="30"/>
    </row>
    <row r="83" s="17" customFormat="1" ht="12" customHeight="1">
      <c r="A83" s="30"/>
    </row>
    <row r="102" s="17" customFormat="1" ht="12" customHeight="1">
      <c r="A102" s="30"/>
    </row>
    <row r="133" s="17" customFormat="1" ht="12" customHeight="1">
      <c r="A133" s="30"/>
    </row>
    <row r="167" s="17" customFormat="1" ht="12" customHeight="1">
      <c r="A167" s="30"/>
    </row>
    <row r="200" s="17" customFormat="1" ht="12" customHeight="1">
      <c r="A200" s="30"/>
    </row>
    <row r="212" s="17" customFormat="1" ht="12" customHeight="1">
      <c r="A212" s="30"/>
    </row>
    <row r="221" s="17" customFormat="1" ht="12" customHeight="1">
      <c r="A221" s="30"/>
    </row>
  </sheetData>
  <printOptions horizontalCentered="1"/>
  <pageMargins left="0.25" right="0.25" top="1" bottom="0.75" header="0.5" footer="0.25"/>
  <pageSetup fitToHeight="1" fitToWidth="1" horizontalDpi="300" verticalDpi="300" orientation="landscape" scale="92" r:id="rId1"/>
  <headerFooter alignWithMargins="0">
    <oddHeader>&amp;CThe University of Alabama in Huntsville
Unit Academic Reports 
</oddHeader>
    <oddFooter>&amp;L&amp;8Office of Institutional Research
02/23/2005 (mwc)
&amp;F</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R208"/>
  <sheetViews>
    <sheetView workbookViewId="0" topLeftCell="A31">
      <selection activeCell="L63" sqref="L63"/>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71" t="s">
        <v>41</v>
      </c>
    </row>
    <row r="2" ht="9.75" customHeight="1">
      <c r="A2" s="1"/>
    </row>
    <row r="3" spans="1:18" s="28" customFormat="1" ht="11.25" customHeight="1">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s="28" customFormat="1" ht="11.25"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1:18" ht="9.75" customHeight="1">
      <c r="A5"/>
      <c r="B5" s="3"/>
      <c r="C5" s="4"/>
      <c r="D5" s="3"/>
      <c r="E5" s="4"/>
      <c r="F5" s="3"/>
      <c r="G5" s="4"/>
      <c r="H5" s="3"/>
      <c r="I5" s="4"/>
      <c r="J5" s="3"/>
      <c r="K5" s="4"/>
      <c r="L5" s="3"/>
      <c r="M5" s="4"/>
      <c r="N5" s="89"/>
      <c r="O5" s="89"/>
      <c r="P5" s="3"/>
      <c r="Q5" s="4"/>
      <c r="R5" s="9"/>
    </row>
    <row r="6" spans="1:18" ht="11.25" customHeight="1">
      <c r="A6" s="6" t="s">
        <v>30</v>
      </c>
      <c r="B6" s="50">
        <v>24</v>
      </c>
      <c r="C6" s="51">
        <v>10</v>
      </c>
      <c r="D6" s="50">
        <v>2</v>
      </c>
      <c r="E6" s="51">
        <v>1</v>
      </c>
      <c r="F6" s="50">
        <v>0</v>
      </c>
      <c r="G6" s="51">
        <v>1</v>
      </c>
      <c r="H6" s="50">
        <v>0</v>
      </c>
      <c r="I6" s="51">
        <v>0</v>
      </c>
      <c r="J6" s="50">
        <v>0</v>
      </c>
      <c r="K6" s="51">
        <v>0</v>
      </c>
      <c r="L6" s="50">
        <v>3</v>
      </c>
      <c r="M6" s="51">
        <v>0</v>
      </c>
      <c r="N6" s="53">
        <v>0</v>
      </c>
      <c r="O6" s="53">
        <v>0</v>
      </c>
      <c r="P6" s="50">
        <f aca="true" t="shared" si="0" ref="P6:Q10">L6+J6+H6+F6+D6+B6+N6</f>
        <v>29</v>
      </c>
      <c r="Q6" s="51">
        <f t="shared" si="0"/>
        <v>12</v>
      </c>
      <c r="R6" s="52">
        <f>Q6+P6</f>
        <v>41</v>
      </c>
    </row>
    <row r="7" spans="1:18" ht="11.25" customHeight="1">
      <c r="A7" s="60" t="s">
        <v>32</v>
      </c>
      <c r="B7" s="50">
        <v>28</v>
      </c>
      <c r="C7" s="51">
        <v>7</v>
      </c>
      <c r="D7" s="50">
        <v>1</v>
      </c>
      <c r="E7" s="51">
        <v>0</v>
      </c>
      <c r="F7" s="50">
        <v>0</v>
      </c>
      <c r="G7" s="51">
        <v>0</v>
      </c>
      <c r="H7" s="50">
        <v>2</v>
      </c>
      <c r="I7" s="51">
        <v>0</v>
      </c>
      <c r="J7" s="50">
        <v>1</v>
      </c>
      <c r="K7" s="51">
        <v>0</v>
      </c>
      <c r="L7" s="50">
        <v>3</v>
      </c>
      <c r="M7" s="51">
        <v>0</v>
      </c>
      <c r="N7" s="53">
        <v>0</v>
      </c>
      <c r="O7" s="53">
        <v>0</v>
      </c>
      <c r="P7" s="50">
        <f t="shared" si="0"/>
        <v>35</v>
      </c>
      <c r="Q7" s="51">
        <f t="shared" si="0"/>
        <v>7</v>
      </c>
      <c r="R7" s="52">
        <f>Q7+P7</f>
        <v>42</v>
      </c>
    </row>
    <row r="8" spans="1:18" ht="11.25" customHeight="1">
      <c r="A8" s="60" t="s">
        <v>43</v>
      </c>
      <c r="B8" s="50">
        <v>39</v>
      </c>
      <c r="C8" s="51">
        <v>6</v>
      </c>
      <c r="D8" s="50">
        <v>0</v>
      </c>
      <c r="E8" s="51">
        <v>1</v>
      </c>
      <c r="F8" s="50">
        <v>0</v>
      </c>
      <c r="G8" s="51">
        <v>0</v>
      </c>
      <c r="H8" s="50">
        <v>3</v>
      </c>
      <c r="I8" s="51">
        <v>0</v>
      </c>
      <c r="J8" s="50">
        <v>1</v>
      </c>
      <c r="K8" s="51">
        <v>0</v>
      </c>
      <c r="L8" s="50">
        <v>2</v>
      </c>
      <c r="M8" s="51">
        <v>1</v>
      </c>
      <c r="N8" s="53">
        <v>0</v>
      </c>
      <c r="O8" s="53">
        <v>0</v>
      </c>
      <c r="P8" s="50">
        <f t="shared" si="0"/>
        <v>45</v>
      </c>
      <c r="Q8" s="51">
        <f t="shared" si="0"/>
        <v>8</v>
      </c>
      <c r="R8" s="52">
        <f>Q8+P8</f>
        <v>53</v>
      </c>
    </row>
    <row r="9" spans="1:18" ht="11.25" customHeight="1">
      <c r="A9" s="6" t="s">
        <v>47</v>
      </c>
      <c r="B9" s="50">
        <v>34</v>
      </c>
      <c r="C9" s="51">
        <v>12</v>
      </c>
      <c r="D9" s="50">
        <v>3</v>
      </c>
      <c r="E9" s="51">
        <v>0</v>
      </c>
      <c r="F9" s="50">
        <v>0</v>
      </c>
      <c r="G9" s="51">
        <v>1</v>
      </c>
      <c r="H9" s="50">
        <v>0</v>
      </c>
      <c r="I9" s="51">
        <v>2</v>
      </c>
      <c r="J9" s="50">
        <v>1</v>
      </c>
      <c r="K9" s="51">
        <v>0</v>
      </c>
      <c r="L9" s="50">
        <v>3</v>
      </c>
      <c r="M9" s="51">
        <v>0</v>
      </c>
      <c r="N9" s="53">
        <v>0</v>
      </c>
      <c r="O9" s="53">
        <v>0</v>
      </c>
      <c r="P9" s="50">
        <f t="shared" si="0"/>
        <v>41</v>
      </c>
      <c r="Q9" s="51">
        <f t="shared" si="0"/>
        <v>15</v>
      </c>
      <c r="R9" s="52">
        <f>Q9+P9</f>
        <v>56</v>
      </c>
    </row>
    <row r="10" spans="1:18" ht="11.25" customHeight="1">
      <c r="A10" s="6" t="s">
        <v>52</v>
      </c>
      <c r="B10" s="50">
        <v>45</v>
      </c>
      <c r="C10" s="51">
        <v>5</v>
      </c>
      <c r="D10" s="50">
        <v>2</v>
      </c>
      <c r="E10" s="51">
        <v>0</v>
      </c>
      <c r="F10" s="50">
        <v>0</v>
      </c>
      <c r="G10" s="51">
        <v>0</v>
      </c>
      <c r="H10" s="50">
        <v>1</v>
      </c>
      <c r="I10" s="51">
        <v>0</v>
      </c>
      <c r="J10" s="50">
        <v>2</v>
      </c>
      <c r="K10" s="51">
        <v>0</v>
      </c>
      <c r="L10" s="50">
        <v>3</v>
      </c>
      <c r="M10" s="51">
        <v>0</v>
      </c>
      <c r="N10" s="53">
        <v>0</v>
      </c>
      <c r="O10" s="53">
        <v>0</v>
      </c>
      <c r="P10" s="50">
        <f t="shared" si="0"/>
        <v>53</v>
      </c>
      <c r="Q10" s="51">
        <f t="shared" si="0"/>
        <v>5</v>
      </c>
      <c r="R10" s="52">
        <f>Q10+P10</f>
        <v>58</v>
      </c>
    </row>
    <row r="11" spans="2:18" ht="9.75" customHeight="1">
      <c r="B11" s="10"/>
      <c r="C11" s="11"/>
      <c r="D11" s="10"/>
      <c r="E11" s="11"/>
      <c r="F11" s="10"/>
      <c r="G11" s="11"/>
      <c r="H11" s="10"/>
      <c r="I11" s="11"/>
      <c r="J11" s="10"/>
      <c r="K11" s="11"/>
      <c r="L11" s="10"/>
      <c r="M11" s="11"/>
      <c r="N11" s="20"/>
      <c r="O11" s="20"/>
      <c r="P11" s="10"/>
      <c r="Q11" s="11"/>
      <c r="R11" s="12"/>
    </row>
    <row r="12" ht="9.75" customHeight="1"/>
    <row r="13" spans="1:18" s="28" customFormat="1" ht="11.25" customHeight="1">
      <c r="A13" s="29"/>
      <c r="B13" s="48" t="s">
        <v>0</v>
      </c>
      <c r="C13" s="49"/>
      <c r="D13" s="48" t="s">
        <v>1</v>
      </c>
      <c r="E13" s="49"/>
      <c r="F13" s="48" t="s">
        <v>2</v>
      </c>
      <c r="G13" s="49"/>
      <c r="H13" s="48" t="s">
        <v>3</v>
      </c>
      <c r="I13" s="49"/>
      <c r="J13" s="48" t="s">
        <v>4</v>
      </c>
      <c r="K13" s="49"/>
      <c r="L13" s="131" t="s">
        <v>5</v>
      </c>
      <c r="M13" s="133"/>
      <c r="N13" s="87" t="s">
        <v>48</v>
      </c>
      <c r="O13" s="87"/>
      <c r="P13" s="48" t="s">
        <v>6</v>
      </c>
      <c r="Q13" s="49"/>
      <c r="R13" s="38" t="s">
        <v>7</v>
      </c>
    </row>
    <row r="14" spans="1:18" s="28" customFormat="1" ht="11.25" customHeight="1">
      <c r="A14" s="60" t="s">
        <v>59</v>
      </c>
      <c r="B14" s="39" t="s">
        <v>8</v>
      </c>
      <c r="C14" s="40" t="s">
        <v>9</v>
      </c>
      <c r="D14" s="39" t="s">
        <v>8</v>
      </c>
      <c r="E14" s="40" t="s">
        <v>9</v>
      </c>
      <c r="F14" s="39" t="s">
        <v>8</v>
      </c>
      <c r="G14" s="40" t="s">
        <v>9</v>
      </c>
      <c r="H14" s="39" t="s">
        <v>8</v>
      </c>
      <c r="I14" s="40" t="s">
        <v>9</v>
      </c>
      <c r="J14" s="39" t="s">
        <v>8</v>
      </c>
      <c r="K14" s="40" t="s">
        <v>9</v>
      </c>
      <c r="L14" s="39" t="s">
        <v>8</v>
      </c>
      <c r="M14" s="40" t="s">
        <v>9</v>
      </c>
      <c r="N14" s="39" t="s">
        <v>8</v>
      </c>
      <c r="O14" s="40" t="s">
        <v>9</v>
      </c>
      <c r="P14" s="39" t="s">
        <v>8</v>
      </c>
      <c r="Q14" s="40" t="s">
        <v>9</v>
      </c>
      <c r="R14" s="41" t="s">
        <v>6</v>
      </c>
    </row>
    <row r="15" spans="1:18" ht="9.75" customHeight="1">
      <c r="A15"/>
      <c r="B15" s="3"/>
      <c r="C15" s="4"/>
      <c r="D15" s="3"/>
      <c r="E15" s="4"/>
      <c r="F15" s="3"/>
      <c r="G15" s="4"/>
      <c r="H15" s="3"/>
      <c r="I15" s="4"/>
      <c r="J15" s="3"/>
      <c r="K15" s="4"/>
      <c r="L15" s="3"/>
      <c r="M15" s="4"/>
      <c r="N15" s="89"/>
      <c r="O15" s="89"/>
      <c r="P15" s="3"/>
      <c r="Q15" s="4"/>
      <c r="R15" s="9"/>
    </row>
    <row r="16" spans="1:18" ht="11.25" customHeight="1">
      <c r="A16" s="6" t="s">
        <v>30</v>
      </c>
      <c r="B16" s="50">
        <v>2</v>
      </c>
      <c r="C16" s="51">
        <v>0</v>
      </c>
      <c r="D16" s="50">
        <v>0</v>
      </c>
      <c r="E16" s="51">
        <v>0</v>
      </c>
      <c r="F16" s="50">
        <v>0</v>
      </c>
      <c r="G16" s="51">
        <v>0</v>
      </c>
      <c r="H16" s="50">
        <v>0</v>
      </c>
      <c r="I16" s="51">
        <v>0</v>
      </c>
      <c r="J16" s="50">
        <v>0</v>
      </c>
      <c r="K16" s="51">
        <v>0</v>
      </c>
      <c r="L16" s="50">
        <v>2</v>
      </c>
      <c r="M16" s="51">
        <v>0</v>
      </c>
      <c r="N16" s="53">
        <v>0</v>
      </c>
      <c r="O16" s="53">
        <v>0</v>
      </c>
      <c r="P16" s="50">
        <f aca="true" t="shared" si="1" ref="P16:Q20">L16+J16+H16+F16+D16+B16+N16</f>
        <v>4</v>
      </c>
      <c r="Q16" s="51">
        <f t="shared" si="1"/>
        <v>0</v>
      </c>
      <c r="R16" s="52">
        <f>Q16+P16</f>
        <v>4</v>
      </c>
    </row>
    <row r="17" spans="1:18" ht="11.25" customHeight="1">
      <c r="A17" s="60" t="s">
        <v>32</v>
      </c>
      <c r="B17" s="50">
        <v>5</v>
      </c>
      <c r="C17" s="51">
        <v>0</v>
      </c>
      <c r="D17" s="50">
        <v>0</v>
      </c>
      <c r="E17" s="51">
        <v>0</v>
      </c>
      <c r="F17" s="50">
        <v>0</v>
      </c>
      <c r="G17" s="51">
        <v>0</v>
      </c>
      <c r="H17" s="50">
        <v>0</v>
      </c>
      <c r="I17" s="51">
        <v>0</v>
      </c>
      <c r="J17" s="50">
        <v>0</v>
      </c>
      <c r="K17" s="51">
        <v>0</v>
      </c>
      <c r="L17" s="50">
        <v>0</v>
      </c>
      <c r="M17" s="51">
        <v>0</v>
      </c>
      <c r="N17" s="53">
        <v>0</v>
      </c>
      <c r="O17" s="53">
        <v>0</v>
      </c>
      <c r="P17" s="50">
        <f t="shared" si="1"/>
        <v>5</v>
      </c>
      <c r="Q17" s="51">
        <f t="shared" si="1"/>
        <v>0</v>
      </c>
      <c r="R17" s="52">
        <f>Q17+P17</f>
        <v>5</v>
      </c>
    </row>
    <row r="18" spans="1:18" ht="11.25" customHeight="1">
      <c r="A18" s="60" t="s">
        <v>43</v>
      </c>
      <c r="B18" s="50">
        <v>3</v>
      </c>
      <c r="C18" s="51">
        <v>0</v>
      </c>
      <c r="D18" s="50">
        <v>0</v>
      </c>
      <c r="E18" s="51">
        <v>0</v>
      </c>
      <c r="F18" s="50">
        <v>0</v>
      </c>
      <c r="G18" s="51">
        <v>0</v>
      </c>
      <c r="H18" s="50">
        <v>0</v>
      </c>
      <c r="I18" s="51">
        <v>0</v>
      </c>
      <c r="J18" s="50">
        <v>0</v>
      </c>
      <c r="K18" s="51">
        <v>0</v>
      </c>
      <c r="L18" s="50">
        <v>1</v>
      </c>
      <c r="M18" s="51">
        <v>1</v>
      </c>
      <c r="N18" s="53">
        <v>0</v>
      </c>
      <c r="O18" s="53">
        <v>0</v>
      </c>
      <c r="P18" s="50">
        <f t="shared" si="1"/>
        <v>4</v>
      </c>
      <c r="Q18" s="51">
        <f t="shared" si="1"/>
        <v>1</v>
      </c>
      <c r="R18" s="52">
        <f>Q18+P18</f>
        <v>5</v>
      </c>
    </row>
    <row r="19" spans="1:18" ht="11.25" customHeight="1">
      <c r="A19" s="6" t="s">
        <v>47</v>
      </c>
      <c r="B19" s="50">
        <v>5</v>
      </c>
      <c r="C19" s="51">
        <v>0</v>
      </c>
      <c r="D19" s="50">
        <v>1</v>
      </c>
      <c r="E19" s="51">
        <v>0</v>
      </c>
      <c r="F19" s="50">
        <v>0</v>
      </c>
      <c r="G19" s="51">
        <v>0</v>
      </c>
      <c r="H19" s="50">
        <v>0</v>
      </c>
      <c r="I19" s="51">
        <v>1</v>
      </c>
      <c r="J19" s="50">
        <v>0</v>
      </c>
      <c r="K19" s="51">
        <v>0</v>
      </c>
      <c r="L19" s="50">
        <v>7</v>
      </c>
      <c r="M19" s="51">
        <v>1</v>
      </c>
      <c r="N19" s="53">
        <v>0</v>
      </c>
      <c r="O19" s="53">
        <v>0</v>
      </c>
      <c r="P19" s="50">
        <f t="shared" si="1"/>
        <v>13</v>
      </c>
      <c r="Q19" s="51">
        <f t="shared" si="1"/>
        <v>2</v>
      </c>
      <c r="R19" s="52">
        <f>Q19+P19</f>
        <v>15</v>
      </c>
    </row>
    <row r="20" spans="1:18" ht="11.25" customHeight="1">
      <c r="A20" s="6" t="s">
        <v>52</v>
      </c>
      <c r="B20" s="50">
        <v>7</v>
      </c>
      <c r="C20" s="51">
        <v>2</v>
      </c>
      <c r="D20" s="50">
        <v>0</v>
      </c>
      <c r="E20" s="51">
        <v>0</v>
      </c>
      <c r="F20" s="50">
        <v>0</v>
      </c>
      <c r="G20" s="51">
        <v>0</v>
      </c>
      <c r="H20" s="50">
        <v>0</v>
      </c>
      <c r="I20" s="51">
        <v>0</v>
      </c>
      <c r="J20" s="50">
        <v>0</v>
      </c>
      <c r="K20" s="51">
        <v>0</v>
      </c>
      <c r="L20" s="50">
        <v>5</v>
      </c>
      <c r="M20" s="51">
        <v>0</v>
      </c>
      <c r="N20" s="53">
        <v>0</v>
      </c>
      <c r="O20" s="53">
        <v>0</v>
      </c>
      <c r="P20" s="50">
        <f t="shared" si="1"/>
        <v>12</v>
      </c>
      <c r="Q20" s="51">
        <f t="shared" si="1"/>
        <v>2</v>
      </c>
      <c r="R20" s="52">
        <f>Q20+P20</f>
        <v>14</v>
      </c>
    </row>
    <row r="21" spans="2:18" ht="9.75" customHeight="1">
      <c r="B21" s="10"/>
      <c r="C21" s="11"/>
      <c r="D21" s="10"/>
      <c r="E21" s="11"/>
      <c r="F21" s="10"/>
      <c r="G21" s="11"/>
      <c r="H21" s="10"/>
      <c r="I21" s="11"/>
      <c r="J21" s="10"/>
      <c r="K21" s="11"/>
      <c r="L21" s="10"/>
      <c r="M21" s="11"/>
      <c r="N21" s="20"/>
      <c r="O21" s="20"/>
      <c r="P21" s="10"/>
      <c r="Q21" s="11"/>
      <c r="R21" s="12"/>
    </row>
    <row r="22" ht="9.75" customHeight="1"/>
    <row r="23" spans="1:18" s="28" customFormat="1" ht="11.25" customHeight="1">
      <c r="A23" s="29"/>
      <c r="B23" s="48" t="s">
        <v>0</v>
      </c>
      <c r="C23" s="49"/>
      <c r="D23" s="48" t="s">
        <v>1</v>
      </c>
      <c r="E23" s="49"/>
      <c r="F23" s="48" t="s">
        <v>2</v>
      </c>
      <c r="G23" s="49"/>
      <c r="H23" s="48" t="s">
        <v>3</v>
      </c>
      <c r="I23" s="49"/>
      <c r="J23" s="48" t="s">
        <v>4</v>
      </c>
      <c r="K23" s="49"/>
      <c r="L23" s="131" t="s">
        <v>5</v>
      </c>
      <c r="M23" s="133"/>
      <c r="N23" s="87" t="s">
        <v>48</v>
      </c>
      <c r="O23" s="87"/>
      <c r="P23" s="48" t="s">
        <v>6</v>
      </c>
      <c r="Q23" s="49"/>
      <c r="R23" s="38" t="s">
        <v>7</v>
      </c>
    </row>
    <row r="24" spans="1:18" s="28" customFormat="1" ht="11.25" customHeight="1">
      <c r="A24" s="6" t="s">
        <v>58</v>
      </c>
      <c r="B24" s="39" t="s">
        <v>8</v>
      </c>
      <c r="C24" s="40" t="s">
        <v>9</v>
      </c>
      <c r="D24" s="39" t="s">
        <v>8</v>
      </c>
      <c r="E24" s="40" t="s">
        <v>9</v>
      </c>
      <c r="F24" s="39" t="s">
        <v>8</v>
      </c>
      <c r="G24" s="40" t="s">
        <v>9</v>
      </c>
      <c r="H24" s="39" t="s">
        <v>8</v>
      </c>
      <c r="I24" s="40" t="s">
        <v>9</v>
      </c>
      <c r="J24" s="39" t="s">
        <v>8</v>
      </c>
      <c r="K24" s="40" t="s">
        <v>9</v>
      </c>
      <c r="L24" s="39" t="s">
        <v>8</v>
      </c>
      <c r="M24" s="40" t="s">
        <v>9</v>
      </c>
      <c r="N24" s="39" t="s">
        <v>8</v>
      </c>
      <c r="O24" s="40" t="s">
        <v>9</v>
      </c>
      <c r="P24" s="39" t="s">
        <v>8</v>
      </c>
      <c r="Q24" s="40" t="s">
        <v>9</v>
      </c>
      <c r="R24" s="41" t="s">
        <v>6</v>
      </c>
    </row>
    <row r="25" spans="1:18" ht="9.75" customHeight="1">
      <c r="A25"/>
      <c r="B25" s="3"/>
      <c r="C25" s="4"/>
      <c r="D25" s="3"/>
      <c r="E25" s="4"/>
      <c r="F25" s="3"/>
      <c r="G25" s="4"/>
      <c r="H25" s="3"/>
      <c r="I25" s="4"/>
      <c r="J25" s="3"/>
      <c r="K25" s="4"/>
      <c r="L25" s="3"/>
      <c r="M25" s="4"/>
      <c r="N25" s="89"/>
      <c r="O25" s="89"/>
      <c r="P25" s="3"/>
      <c r="Q25" s="4"/>
      <c r="R25" s="9"/>
    </row>
    <row r="26" spans="1:18" ht="11.25" customHeight="1">
      <c r="A26" s="6" t="s">
        <v>30</v>
      </c>
      <c r="B26" s="50">
        <v>1</v>
      </c>
      <c r="C26" s="51">
        <v>1</v>
      </c>
      <c r="D26" s="50">
        <v>0</v>
      </c>
      <c r="E26" s="51">
        <v>0</v>
      </c>
      <c r="F26" s="50">
        <v>0</v>
      </c>
      <c r="G26" s="51">
        <v>0</v>
      </c>
      <c r="H26" s="50">
        <v>0</v>
      </c>
      <c r="I26" s="51">
        <v>0</v>
      </c>
      <c r="J26" s="50">
        <v>0</v>
      </c>
      <c r="K26" s="51">
        <v>0</v>
      </c>
      <c r="L26" s="50">
        <v>2</v>
      </c>
      <c r="M26" s="51">
        <v>0</v>
      </c>
      <c r="N26" s="53">
        <v>0</v>
      </c>
      <c r="O26" s="53">
        <v>0</v>
      </c>
      <c r="P26" s="50">
        <f aca="true" t="shared" si="2" ref="P26:Q30">L26+J26+H26+F26+D26+B26+N26</f>
        <v>3</v>
      </c>
      <c r="Q26" s="51">
        <f t="shared" si="2"/>
        <v>1</v>
      </c>
      <c r="R26" s="52">
        <f>Q26+P26</f>
        <v>4</v>
      </c>
    </row>
    <row r="27" spans="1:18" ht="11.25" customHeight="1">
      <c r="A27" s="60" t="s">
        <v>32</v>
      </c>
      <c r="B27" s="50">
        <v>2</v>
      </c>
      <c r="C27" s="51">
        <v>0</v>
      </c>
      <c r="D27" s="50">
        <v>0</v>
      </c>
      <c r="E27" s="51">
        <v>0</v>
      </c>
      <c r="F27" s="50">
        <v>0</v>
      </c>
      <c r="G27" s="51">
        <v>0</v>
      </c>
      <c r="H27" s="50">
        <v>1</v>
      </c>
      <c r="I27" s="51">
        <v>0</v>
      </c>
      <c r="J27" s="50">
        <v>0</v>
      </c>
      <c r="K27" s="51">
        <v>0</v>
      </c>
      <c r="L27" s="50">
        <v>3</v>
      </c>
      <c r="M27" s="51">
        <v>1</v>
      </c>
      <c r="N27" s="53">
        <v>0</v>
      </c>
      <c r="O27" s="53">
        <v>0</v>
      </c>
      <c r="P27" s="50">
        <f t="shared" si="2"/>
        <v>6</v>
      </c>
      <c r="Q27" s="51">
        <f t="shared" si="2"/>
        <v>1</v>
      </c>
      <c r="R27" s="52">
        <f>Q27+P27</f>
        <v>7</v>
      </c>
    </row>
    <row r="28" spans="1:18" ht="11.25" customHeight="1">
      <c r="A28" s="60" t="s">
        <v>43</v>
      </c>
      <c r="B28" s="50">
        <v>1</v>
      </c>
      <c r="C28" s="51">
        <v>0</v>
      </c>
      <c r="D28" s="50">
        <v>0</v>
      </c>
      <c r="E28" s="51">
        <v>0</v>
      </c>
      <c r="F28" s="50">
        <v>0</v>
      </c>
      <c r="G28" s="51">
        <v>0</v>
      </c>
      <c r="H28" s="50">
        <v>0</v>
      </c>
      <c r="I28" s="51">
        <v>0</v>
      </c>
      <c r="J28" s="50">
        <v>0</v>
      </c>
      <c r="K28" s="51">
        <v>0</v>
      </c>
      <c r="L28" s="50">
        <v>2</v>
      </c>
      <c r="M28" s="51">
        <v>0</v>
      </c>
      <c r="N28" s="53">
        <v>0</v>
      </c>
      <c r="O28" s="53">
        <v>0</v>
      </c>
      <c r="P28" s="50">
        <f t="shared" si="2"/>
        <v>3</v>
      </c>
      <c r="Q28" s="51">
        <f t="shared" si="2"/>
        <v>0</v>
      </c>
      <c r="R28" s="52">
        <f>Q28+P28</f>
        <v>3</v>
      </c>
    </row>
    <row r="29" spans="1:18" ht="11.25" customHeight="1">
      <c r="A29" s="6" t="s">
        <v>47</v>
      </c>
      <c r="B29" s="50">
        <v>2</v>
      </c>
      <c r="C29" s="51">
        <v>1</v>
      </c>
      <c r="D29" s="50">
        <v>0</v>
      </c>
      <c r="E29" s="51">
        <v>0</v>
      </c>
      <c r="F29" s="50">
        <v>1</v>
      </c>
      <c r="G29" s="51">
        <v>0</v>
      </c>
      <c r="H29" s="50">
        <v>0</v>
      </c>
      <c r="I29" s="51">
        <v>0</v>
      </c>
      <c r="J29" s="50">
        <v>0</v>
      </c>
      <c r="K29" s="51">
        <v>0</v>
      </c>
      <c r="L29" s="50">
        <v>1</v>
      </c>
      <c r="M29" s="51">
        <v>0</v>
      </c>
      <c r="N29" s="53">
        <v>0</v>
      </c>
      <c r="O29" s="53">
        <v>0</v>
      </c>
      <c r="P29" s="50">
        <f t="shared" si="2"/>
        <v>4</v>
      </c>
      <c r="Q29" s="51">
        <f t="shared" si="2"/>
        <v>1</v>
      </c>
      <c r="R29" s="52">
        <f>Q29+P29</f>
        <v>5</v>
      </c>
    </row>
    <row r="30" spans="1:18" ht="11.25" customHeight="1">
      <c r="A30" s="6" t="s">
        <v>52</v>
      </c>
      <c r="B30" s="50">
        <v>3</v>
      </c>
      <c r="C30" s="51">
        <v>1</v>
      </c>
      <c r="D30" s="50">
        <v>0</v>
      </c>
      <c r="E30" s="51">
        <v>0</v>
      </c>
      <c r="F30" s="50">
        <v>0</v>
      </c>
      <c r="G30" s="51">
        <v>0</v>
      </c>
      <c r="H30" s="50">
        <v>1</v>
      </c>
      <c r="I30" s="51">
        <v>0</v>
      </c>
      <c r="J30" s="50">
        <v>0</v>
      </c>
      <c r="K30" s="51">
        <v>0</v>
      </c>
      <c r="L30" s="50">
        <v>2</v>
      </c>
      <c r="M30" s="51">
        <v>1</v>
      </c>
      <c r="N30" s="53">
        <v>0</v>
      </c>
      <c r="O30" s="53">
        <v>0</v>
      </c>
      <c r="P30" s="50">
        <f t="shared" si="2"/>
        <v>6</v>
      </c>
      <c r="Q30" s="51">
        <f t="shared" si="2"/>
        <v>2</v>
      </c>
      <c r="R30" s="52">
        <f>Q30+P30</f>
        <v>8</v>
      </c>
    </row>
    <row r="31" spans="2:18" ht="9.75" customHeight="1">
      <c r="B31" s="10"/>
      <c r="C31" s="11"/>
      <c r="D31" s="10"/>
      <c r="E31" s="11"/>
      <c r="F31" s="10"/>
      <c r="G31" s="11"/>
      <c r="H31" s="10"/>
      <c r="I31" s="11"/>
      <c r="J31" s="10"/>
      <c r="K31" s="11"/>
      <c r="L31" s="10"/>
      <c r="M31" s="11"/>
      <c r="N31" s="20"/>
      <c r="O31" s="20"/>
      <c r="P31" s="10"/>
      <c r="Q31" s="11"/>
      <c r="R31" s="12"/>
    </row>
    <row r="32" ht="9.75" customHeight="1"/>
    <row r="33" ht="11.25" customHeight="1">
      <c r="A33" s="6" t="s">
        <v>10</v>
      </c>
    </row>
    <row r="34" spans="1:18" s="32" customFormat="1" ht="11.25" customHeight="1">
      <c r="A34" s="33" t="s">
        <v>11</v>
      </c>
      <c r="B34" s="48" t="s">
        <v>0</v>
      </c>
      <c r="C34" s="49"/>
      <c r="D34" s="48" t="s">
        <v>1</v>
      </c>
      <c r="E34" s="49"/>
      <c r="F34" s="48" t="s">
        <v>2</v>
      </c>
      <c r="G34" s="49"/>
      <c r="H34" s="48" t="s">
        <v>3</v>
      </c>
      <c r="I34" s="49"/>
      <c r="J34" s="48" t="s">
        <v>4</v>
      </c>
      <c r="K34" s="49"/>
      <c r="L34" s="131" t="s">
        <v>5</v>
      </c>
      <c r="M34" s="132"/>
      <c r="N34" s="48" t="s">
        <v>48</v>
      </c>
      <c r="O34" s="87"/>
      <c r="P34" s="48" t="s">
        <v>6</v>
      </c>
      <c r="Q34" s="49"/>
      <c r="R34" s="38" t="s">
        <v>7</v>
      </c>
    </row>
    <row r="35" spans="1:18" s="32" customFormat="1" ht="11.25" customHeight="1">
      <c r="A35" s="33" t="s">
        <v>12</v>
      </c>
      <c r="B35" s="43" t="s">
        <v>8</v>
      </c>
      <c r="C35" s="44" t="s">
        <v>9</v>
      </c>
      <c r="D35" s="43" t="s">
        <v>8</v>
      </c>
      <c r="E35" s="44" t="s">
        <v>9</v>
      </c>
      <c r="F35" s="43" t="s">
        <v>8</v>
      </c>
      <c r="G35" s="44" t="s">
        <v>9</v>
      </c>
      <c r="H35" s="43" t="s">
        <v>8</v>
      </c>
      <c r="I35" s="44" t="s">
        <v>9</v>
      </c>
      <c r="J35" s="43" t="s">
        <v>8</v>
      </c>
      <c r="K35" s="44" t="s">
        <v>9</v>
      </c>
      <c r="L35" s="43" t="s">
        <v>8</v>
      </c>
      <c r="M35" s="90" t="s">
        <v>9</v>
      </c>
      <c r="N35" s="39" t="s">
        <v>8</v>
      </c>
      <c r="O35" s="40" t="s">
        <v>9</v>
      </c>
      <c r="P35" s="43" t="s">
        <v>8</v>
      </c>
      <c r="Q35" s="44" t="s">
        <v>9</v>
      </c>
      <c r="R35" s="45" t="s">
        <v>6</v>
      </c>
    </row>
    <row r="36" spans="1:18" ht="9.75" customHeight="1">
      <c r="A36" s="6"/>
      <c r="B36" s="13"/>
      <c r="C36" s="14"/>
      <c r="D36" s="13"/>
      <c r="E36" s="14"/>
      <c r="F36" s="13"/>
      <c r="G36" s="14"/>
      <c r="H36" s="13"/>
      <c r="I36" s="14"/>
      <c r="J36" s="13"/>
      <c r="K36" s="14"/>
      <c r="L36" s="13"/>
      <c r="M36" s="91"/>
      <c r="N36" s="13"/>
      <c r="O36" s="91"/>
      <c r="P36" s="13"/>
      <c r="Q36" s="14"/>
      <c r="R36" s="15"/>
    </row>
    <row r="37" spans="1:18" s="17" customFormat="1" ht="11.25" customHeight="1">
      <c r="A37" s="16" t="s">
        <v>30</v>
      </c>
      <c r="B37" s="50">
        <v>222</v>
      </c>
      <c r="C37" s="53">
        <v>50</v>
      </c>
      <c r="D37" s="50">
        <v>16</v>
      </c>
      <c r="E37" s="53">
        <v>5</v>
      </c>
      <c r="F37" s="50">
        <v>1</v>
      </c>
      <c r="G37" s="53">
        <v>1</v>
      </c>
      <c r="H37" s="50">
        <v>4</v>
      </c>
      <c r="I37" s="53">
        <v>2</v>
      </c>
      <c r="J37" s="50">
        <v>4</v>
      </c>
      <c r="K37" s="53">
        <v>0</v>
      </c>
      <c r="L37" s="50">
        <v>22</v>
      </c>
      <c r="M37" s="53">
        <v>1</v>
      </c>
      <c r="N37" s="50">
        <v>0</v>
      </c>
      <c r="O37" s="53">
        <v>0</v>
      </c>
      <c r="P37" s="50">
        <f aca="true" t="shared" si="3" ref="P37:Q41">N37+L37+J37+H37+F37+D37+B37</f>
        <v>269</v>
      </c>
      <c r="Q37" s="51">
        <f t="shared" si="3"/>
        <v>59</v>
      </c>
      <c r="R37" s="52">
        <f>Q37+P37</f>
        <v>328</v>
      </c>
    </row>
    <row r="38" spans="1:18" s="17" customFormat="1" ht="11.25" customHeight="1">
      <c r="A38" s="16" t="s">
        <v>32</v>
      </c>
      <c r="B38" s="50">
        <v>233</v>
      </c>
      <c r="C38" s="53">
        <v>55</v>
      </c>
      <c r="D38" s="50">
        <v>12</v>
      </c>
      <c r="E38" s="53">
        <v>2</v>
      </c>
      <c r="F38" s="50">
        <v>2</v>
      </c>
      <c r="G38" s="53">
        <v>3</v>
      </c>
      <c r="H38" s="50">
        <v>6</v>
      </c>
      <c r="I38" s="53">
        <v>2</v>
      </c>
      <c r="J38" s="50">
        <v>7</v>
      </c>
      <c r="K38" s="53">
        <v>1</v>
      </c>
      <c r="L38" s="50">
        <v>12</v>
      </c>
      <c r="M38" s="53">
        <v>1</v>
      </c>
      <c r="N38" s="50">
        <v>0</v>
      </c>
      <c r="O38" s="53">
        <v>0</v>
      </c>
      <c r="P38" s="50">
        <f t="shared" si="3"/>
        <v>272</v>
      </c>
      <c r="Q38" s="51">
        <f t="shared" si="3"/>
        <v>64</v>
      </c>
      <c r="R38" s="52">
        <f>Q38+P38</f>
        <v>336</v>
      </c>
    </row>
    <row r="39" spans="1:18" s="17" customFormat="1" ht="11.25" customHeight="1">
      <c r="A39" s="16" t="s">
        <v>43</v>
      </c>
      <c r="B39" s="50">
        <v>249</v>
      </c>
      <c r="C39" s="53">
        <v>58</v>
      </c>
      <c r="D39" s="50">
        <v>14</v>
      </c>
      <c r="E39" s="53">
        <v>4</v>
      </c>
      <c r="F39" s="50">
        <v>5</v>
      </c>
      <c r="G39" s="53">
        <v>3</v>
      </c>
      <c r="H39" s="50">
        <v>8</v>
      </c>
      <c r="I39" s="53">
        <v>3</v>
      </c>
      <c r="J39" s="50">
        <v>5</v>
      </c>
      <c r="K39" s="53">
        <v>1</v>
      </c>
      <c r="L39" s="50">
        <v>10</v>
      </c>
      <c r="M39" s="53">
        <v>1</v>
      </c>
      <c r="N39" s="50">
        <v>0</v>
      </c>
      <c r="O39" s="53">
        <v>0</v>
      </c>
      <c r="P39" s="50">
        <f t="shared" si="3"/>
        <v>291</v>
      </c>
      <c r="Q39" s="51">
        <f t="shared" si="3"/>
        <v>70</v>
      </c>
      <c r="R39" s="52">
        <f>Q39+P39</f>
        <v>361</v>
      </c>
    </row>
    <row r="40" spans="1:18" s="17" customFormat="1" ht="11.25" customHeight="1">
      <c r="A40" s="16" t="s">
        <v>47</v>
      </c>
      <c r="B40" s="50">
        <v>283</v>
      </c>
      <c r="C40" s="53">
        <v>56</v>
      </c>
      <c r="D40" s="50">
        <v>13</v>
      </c>
      <c r="E40" s="53">
        <v>5</v>
      </c>
      <c r="F40" s="50">
        <v>7</v>
      </c>
      <c r="G40" s="53">
        <v>4</v>
      </c>
      <c r="H40" s="50">
        <v>5</v>
      </c>
      <c r="I40" s="53">
        <v>3</v>
      </c>
      <c r="J40" s="50">
        <v>10</v>
      </c>
      <c r="K40" s="53">
        <v>2</v>
      </c>
      <c r="L40" s="50">
        <v>11</v>
      </c>
      <c r="M40" s="53">
        <v>1</v>
      </c>
      <c r="N40" s="50">
        <v>2</v>
      </c>
      <c r="O40" s="53">
        <v>0</v>
      </c>
      <c r="P40" s="50">
        <f t="shared" si="3"/>
        <v>331</v>
      </c>
      <c r="Q40" s="51">
        <f t="shared" si="3"/>
        <v>71</v>
      </c>
      <c r="R40" s="52">
        <f>Q40+P40</f>
        <v>402</v>
      </c>
    </row>
    <row r="41" spans="1:18" s="17" customFormat="1" ht="11.25" customHeight="1">
      <c r="A41" s="16" t="s">
        <v>52</v>
      </c>
      <c r="B41" s="50">
        <f>314+5</f>
        <v>319</v>
      </c>
      <c r="C41" s="53">
        <f>49+1</f>
        <v>50</v>
      </c>
      <c r="D41" s="50">
        <v>18</v>
      </c>
      <c r="E41" s="53">
        <v>10</v>
      </c>
      <c r="F41" s="50">
        <v>6</v>
      </c>
      <c r="G41" s="53">
        <v>2</v>
      </c>
      <c r="H41" s="50">
        <v>7</v>
      </c>
      <c r="I41" s="53">
        <v>1</v>
      </c>
      <c r="J41" s="50">
        <v>10</v>
      </c>
      <c r="K41" s="53">
        <v>1</v>
      </c>
      <c r="L41" s="50">
        <f>18+1</f>
        <v>19</v>
      </c>
      <c r="M41" s="53">
        <v>3</v>
      </c>
      <c r="N41" s="50">
        <v>1</v>
      </c>
      <c r="O41" s="53">
        <v>0</v>
      </c>
      <c r="P41" s="50">
        <f t="shared" si="3"/>
        <v>380</v>
      </c>
      <c r="Q41" s="51">
        <f t="shared" si="3"/>
        <v>67</v>
      </c>
      <c r="R41" s="52">
        <f>Q41+P41</f>
        <v>447</v>
      </c>
    </row>
    <row r="42" spans="1:18" ht="9.75" customHeight="1">
      <c r="A42" s="6"/>
      <c r="B42" s="10"/>
      <c r="C42" s="20"/>
      <c r="D42" s="10"/>
      <c r="E42" s="20"/>
      <c r="F42" s="10"/>
      <c r="G42" s="20"/>
      <c r="H42" s="10"/>
      <c r="I42" s="20"/>
      <c r="J42" s="10"/>
      <c r="K42" s="20"/>
      <c r="L42" s="10"/>
      <c r="M42" s="20"/>
      <c r="N42" s="10"/>
      <c r="O42" s="20"/>
      <c r="P42" s="10"/>
      <c r="Q42" s="20"/>
      <c r="R42" s="12"/>
    </row>
    <row r="43" ht="9.75" customHeight="1"/>
    <row r="44" ht="11.25" customHeight="1">
      <c r="A44" s="6" t="s">
        <v>13</v>
      </c>
    </row>
    <row r="45" spans="1:18" s="32" customFormat="1" ht="11.25" customHeight="1">
      <c r="A45" s="33" t="s">
        <v>11</v>
      </c>
      <c r="B45" s="48" t="s">
        <v>0</v>
      </c>
      <c r="C45" s="49"/>
      <c r="D45" s="48" t="s">
        <v>1</v>
      </c>
      <c r="E45" s="49"/>
      <c r="F45" s="48" t="s">
        <v>2</v>
      </c>
      <c r="G45" s="49"/>
      <c r="H45" s="48" t="s">
        <v>3</v>
      </c>
      <c r="I45" s="49"/>
      <c r="J45" s="48" t="s">
        <v>4</v>
      </c>
      <c r="K45" s="49"/>
      <c r="L45" s="131" t="s">
        <v>5</v>
      </c>
      <c r="M45" s="132"/>
      <c r="N45" s="48" t="s">
        <v>48</v>
      </c>
      <c r="O45" s="87"/>
      <c r="P45" s="48" t="s">
        <v>6</v>
      </c>
      <c r="Q45" s="49"/>
      <c r="R45" s="38" t="s">
        <v>7</v>
      </c>
    </row>
    <row r="46" spans="1:18" s="32" customFormat="1" ht="11.25" customHeight="1">
      <c r="A46" s="33" t="s">
        <v>12</v>
      </c>
      <c r="B46" s="43" t="s">
        <v>8</v>
      </c>
      <c r="C46" s="44" t="s">
        <v>9</v>
      </c>
      <c r="D46" s="43" t="s">
        <v>8</v>
      </c>
      <c r="E46" s="44" t="s">
        <v>9</v>
      </c>
      <c r="F46" s="43" t="s">
        <v>8</v>
      </c>
      <c r="G46" s="44" t="s">
        <v>9</v>
      </c>
      <c r="H46" s="43" t="s">
        <v>8</v>
      </c>
      <c r="I46" s="44" t="s">
        <v>9</v>
      </c>
      <c r="J46" s="43" t="s">
        <v>8</v>
      </c>
      <c r="K46" s="44" t="s">
        <v>9</v>
      </c>
      <c r="L46" s="43" t="s">
        <v>8</v>
      </c>
      <c r="M46" s="90" t="s">
        <v>9</v>
      </c>
      <c r="N46" s="39" t="s">
        <v>8</v>
      </c>
      <c r="O46" s="40" t="s">
        <v>9</v>
      </c>
      <c r="P46" s="43" t="s">
        <v>8</v>
      </c>
      <c r="Q46" s="44" t="s">
        <v>9</v>
      </c>
      <c r="R46" s="45" t="s">
        <v>6</v>
      </c>
    </row>
    <row r="47" spans="1:18" ht="9.75" customHeight="1">
      <c r="A47" s="6"/>
      <c r="B47" s="13"/>
      <c r="C47" s="14"/>
      <c r="D47" s="13"/>
      <c r="E47" s="14"/>
      <c r="F47" s="13"/>
      <c r="G47" s="14"/>
      <c r="H47" s="13"/>
      <c r="I47" s="14"/>
      <c r="J47" s="13"/>
      <c r="K47" s="14"/>
      <c r="L47" s="13"/>
      <c r="M47" s="91"/>
      <c r="N47" s="13"/>
      <c r="O47" s="91"/>
      <c r="P47" s="13"/>
      <c r="Q47" s="14"/>
      <c r="R47" s="15"/>
    </row>
    <row r="48" spans="1:18" s="17" customFormat="1" ht="11.25" customHeight="1">
      <c r="A48" s="16" t="s">
        <v>30</v>
      </c>
      <c r="B48" s="50">
        <v>30</v>
      </c>
      <c r="C48" s="53">
        <v>5</v>
      </c>
      <c r="D48" s="50">
        <v>0</v>
      </c>
      <c r="E48" s="53">
        <v>0</v>
      </c>
      <c r="F48" s="50">
        <v>1</v>
      </c>
      <c r="G48" s="53">
        <v>0</v>
      </c>
      <c r="H48" s="50">
        <v>2</v>
      </c>
      <c r="I48" s="53">
        <v>1</v>
      </c>
      <c r="J48" s="50">
        <v>0</v>
      </c>
      <c r="K48" s="53">
        <v>0</v>
      </c>
      <c r="L48" s="50">
        <v>11</v>
      </c>
      <c r="M48" s="53">
        <v>1</v>
      </c>
      <c r="N48" s="50">
        <v>0</v>
      </c>
      <c r="O48" s="53">
        <v>0</v>
      </c>
      <c r="P48" s="50">
        <f aca="true" t="shared" si="4" ref="P48:Q52">N48+L48+J48+H48+F48+D48+B48</f>
        <v>44</v>
      </c>
      <c r="Q48" s="51">
        <f t="shared" si="4"/>
        <v>7</v>
      </c>
      <c r="R48" s="52">
        <f>Q48+P48</f>
        <v>51</v>
      </c>
    </row>
    <row r="49" spans="1:18" s="17" customFormat="1" ht="11.25" customHeight="1">
      <c r="A49" s="16" t="s">
        <v>32</v>
      </c>
      <c r="B49" s="50">
        <v>25</v>
      </c>
      <c r="C49" s="53">
        <v>5</v>
      </c>
      <c r="D49" s="50">
        <v>0</v>
      </c>
      <c r="E49" s="53">
        <v>0</v>
      </c>
      <c r="F49" s="50">
        <v>2</v>
      </c>
      <c r="G49" s="53">
        <v>0</v>
      </c>
      <c r="H49" s="50">
        <v>1</v>
      </c>
      <c r="I49" s="53">
        <v>1</v>
      </c>
      <c r="J49" s="50">
        <v>0</v>
      </c>
      <c r="K49" s="53">
        <v>0</v>
      </c>
      <c r="L49" s="50">
        <v>19</v>
      </c>
      <c r="M49" s="53">
        <v>4</v>
      </c>
      <c r="N49" s="50">
        <v>0</v>
      </c>
      <c r="O49" s="53">
        <v>0</v>
      </c>
      <c r="P49" s="50">
        <f t="shared" si="4"/>
        <v>47</v>
      </c>
      <c r="Q49" s="51">
        <f t="shared" si="4"/>
        <v>10</v>
      </c>
      <c r="R49" s="52">
        <f>Q49+P49</f>
        <v>57</v>
      </c>
    </row>
    <row r="50" spans="1:18" s="17" customFormat="1" ht="11.25" customHeight="1">
      <c r="A50" s="16" t="s">
        <v>43</v>
      </c>
      <c r="B50" s="50">
        <v>38</v>
      </c>
      <c r="C50" s="53">
        <v>4</v>
      </c>
      <c r="D50" s="50">
        <v>1</v>
      </c>
      <c r="E50" s="53">
        <v>0</v>
      </c>
      <c r="F50" s="50">
        <v>2</v>
      </c>
      <c r="G50" s="53">
        <v>0</v>
      </c>
      <c r="H50" s="50">
        <v>0</v>
      </c>
      <c r="I50" s="53">
        <v>1</v>
      </c>
      <c r="J50" s="50">
        <v>0</v>
      </c>
      <c r="K50" s="53">
        <v>0</v>
      </c>
      <c r="L50" s="50">
        <v>21</v>
      </c>
      <c r="M50" s="53">
        <v>3</v>
      </c>
      <c r="N50" s="50">
        <v>0</v>
      </c>
      <c r="O50" s="53">
        <v>0</v>
      </c>
      <c r="P50" s="50">
        <f t="shared" si="4"/>
        <v>62</v>
      </c>
      <c r="Q50" s="51">
        <f t="shared" si="4"/>
        <v>8</v>
      </c>
      <c r="R50" s="52">
        <f>Q50+P50</f>
        <v>70</v>
      </c>
    </row>
    <row r="51" spans="1:18" s="17" customFormat="1" ht="11.25" customHeight="1">
      <c r="A51" s="16" t="s">
        <v>47</v>
      </c>
      <c r="B51" s="50">
        <v>36</v>
      </c>
      <c r="C51" s="53">
        <v>5</v>
      </c>
      <c r="D51" s="50">
        <v>1</v>
      </c>
      <c r="E51" s="53">
        <v>0</v>
      </c>
      <c r="F51" s="50">
        <v>2</v>
      </c>
      <c r="G51" s="53">
        <v>0</v>
      </c>
      <c r="H51" s="50">
        <v>1</v>
      </c>
      <c r="I51" s="53">
        <v>1</v>
      </c>
      <c r="J51" s="50">
        <v>0</v>
      </c>
      <c r="K51" s="53">
        <v>0</v>
      </c>
      <c r="L51" s="50">
        <v>19</v>
      </c>
      <c r="M51" s="53">
        <v>2</v>
      </c>
      <c r="N51" s="50">
        <v>0</v>
      </c>
      <c r="O51" s="53">
        <v>1</v>
      </c>
      <c r="P51" s="50">
        <f t="shared" si="4"/>
        <v>59</v>
      </c>
      <c r="Q51" s="51">
        <f t="shared" si="4"/>
        <v>9</v>
      </c>
      <c r="R51" s="52">
        <f>Q51+P51</f>
        <v>68</v>
      </c>
    </row>
    <row r="52" spans="1:18" s="17" customFormat="1" ht="11.25" customHeight="1">
      <c r="A52" s="16" t="s">
        <v>52</v>
      </c>
      <c r="B52" s="50">
        <v>37</v>
      </c>
      <c r="C52" s="53">
        <v>6</v>
      </c>
      <c r="D52" s="50">
        <v>4</v>
      </c>
      <c r="E52" s="53">
        <v>0</v>
      </c>
      <c r="F52" s="50">
        <v>1</v>
      </c>
      <c r="G52" s="53">
        <v>0</v>
      </c>
      <c r="H52" s="50">
        <v>1</v>
      </c>
      <c r="I52" s="53">
        <v>0</v>
      </c>
      <c r="J52" s="50">
        <v>0</v>
      </c>
      <c r="K52" s="53">
        <v>0</v>
      </c>
      <c r="L52" s="50">
        <v>17</v>
      </c>
      <c r="M52" s="53">
        <v>2</v>
      </c>
      <c r="N52" s="50">
        <v>0</v>
      </c>
      <c r="O52" s="53">
        <v>0</v>
      </c>
      <c r="P52" s="50">
        <f t="shared" si="4"/>
        <v>60</v>
      </c>
      <c r="Q52" s="51">
        <f t="shared" si="4"/>
        <v>8</v>
      </c>
      <c r="R52" s="52">
        <f>Q52+P52</f>
        <v>68</v>
      </c>
    </row>
    <row r="53" spans="1:18" ht="9.75" customHeight="1">
      <c r="A53" s="6"/>
      <c r="B53" s="10"/>
      <c r="C53" s="20"/>
      <c r="D53" s="10"/>
      <c r="E53" s="20"/>
      <c r="F53" s="10"/>
      <c r="G53" s="20"/>
      <c r="H53" s="10"/>
      <c r="I53" s="20"/>
      <c r="J53" s="10"/>
      <c r="K53" s="20"/>
      <c r="L53" s="10"/>
      <c r="M53" s="20"/>
      <c r="N53" s="10"/>
      <c r="O53" s="20"/>
      <c r="P53" s="10"/>
      <c r="Q53" s="20"/>
      <c r="R53" s="12"/>
    </row>
    <row r="55" ht="11.25" customHeight="1">
      <c r="A55" s="85"/>
    </row>
    <row r="56" ht="11.25" customHeight="1">
      <c r="A56" s="28"/>
    </row>
    <row r="93" spans="1:18" s="17" customFormat="1" ht="11.25" customHeight="1">
      <c r="A93" s="2"/>
      <c r="B93" s="2"/>
      <c r="C93" s="2"/>
      <c r="D93" s="2"/>
      <c r="E93" s="2"/>
      <c r="F93" s="2"/>
      <c r="G93" s="2"/>
      <c r="H93" s="2"/>
      <c r="I93" s="2"/>
      <c r="J93" s="2"/>
      <c r="K93" s="2"/>
      <c r="L93" s="2"/>
      <c r="M93" s="2"/>
      <c r="N93" s="2"/>
      <c r="O93" s="2"/>
      <c r="P93" s="2"/>
      <c r="Q93" s="2"/>
      <c r="R93" s="2"/>
    </row>
    <row r="135" spans="1:18" s="17" customFormat="1" ht="11.25" customHeight="1">
      <c r="A135" s="2"/>
      <c r="B135" s="2"/>
      <c r="C135" s="2"/>
      <c r="D135" s="2"/>
      <c r="E135" s="2"/>
      <c r="F135" s="2"/>
      <c r="G135" s="2"/>
      <c r="H135" s="2"/>
      <c r="I135" s="2"/>
      <c r="J135" s="2"/>
      <c r="K135" s="2"/>
      <c r="L135" s="2"/>
      <c r="M135" s="2"/>
      <c r="N135" s="2"/>
      <c r="O135" s="2"/>
      <c r="P135" s="2"/>
      <c r="Q135" s="2"/>
      <c r="R135" s="2"/>
    </row>
    <row r="145" spans="1:18" s="17" customFormat="1" ht="11.25" customHeight="1">
      <c r="A145" s="2"/>
      <c r="B145" s="2"/>
      <c r="C145" s="2"/>
      <c r="D145" s="2"/>
      <c r="E145" s="2"/>
      <c r="F145" s="2"/>
      <c r="G145" s="2"/>
      <c r="H145" s="2"/>
      <c r="I145" s="2"/>
      <c r="J145" s="2"/>
      <c r="K145" s="2"/>
      <c r="L145" s="2"/>
      <c r="M145" s="2"/>
      <c r="N145" s="2"/>
      <c r="O145" s="2"/>
      <c r="P145" s="2"/>
      <c r="Q145" s="2"/>
      <c r="R145" s="2"/>
    </row>
    <row r="158" spans="1:18" s="17" customFormat="1" ht="11.25" customHeight="1">
      <c r="A158" s="2"/>
      <c r="B158" s="2"/>
      <c r="C158" s="2"/>
      <c r="D158" s="2"/>
      <c r="E158" s="2"/>
      <c r="F158" s="2"/>
      <c r="G158" s="2"/>
      <c r="H158" s="2"/>
      <c r="I158" s="2"/>
      <c r="J158" s="2"/>
      <c r="K158" s="2"/>
      <c r="L158" s="2"/>
      <c r="M158" s="2"/>
      <c r="N158" s="2"/>
      <c r="O158" s="2"/>
      <c r="P158" s="2"/>
      <c r="Q158" s="2"/>
      <c r="R158" s="2"/>
    </row>
    <row r="188" spans="1:18" s="17" customFormat="1" ht="11.25" customHeight="1">
      <c r="A188" s="2"/>
      <c r="B188" s="2"/>
      <c r="C188" s="2"/>
      <c r="D188" s="2"/>
      <c r="E188" s="2"/>
      <c r="F188" s="2"/>
      <c r="G188" s="2"/>
      <c r="H188" s="2"/>
      <c r="I188" s="2"/>
      <c r="J188" s="2"/>
      <c r="K188" s="2"/>
      <c r="L188" s="2"/>
      <c r="M188" s="2"/>
      <c r="N188" s="2"/>
      <c r="O188" s="2"/>
      <c r="P188" s="2"/>
      <c r="Q188" s="2"/>
      <c r="R188" s="2"/>
    </row>
    <row r="198" spans="1:18" s="17" customFormat="1" ht="11.25" customHeight="1">
      <c r="A198" s="2"/>
      <c r="B198" s="2"/>
      <c r="C198" s="2"/>
      <c r="D198" s="2"/>
      <c r="E198" s="2"/>
      <c r="F198" s="2"/>
      <c r="G198" s="2"/>
      <c r="H198" s="2"/>
      <c r="I198" s="2"/>
      <c r="J198" s="2"/>
      <c r="K198" s="2"/>
      <c r="L198" s="2"/>
      <c r="M198" s="2"/>
      <c r="N198" s="2"/>
      <c r="O198" s="2"/>
      <c r="P198" s="2"/>
      <c r="Q198" s="2"/>
      <c r="R198" s="2"/>
    </row>
    <row r="208" spans="1:18" s="17" customFormat="1" ht="11.25" customHeight="1">
      <c r="A208" s="2"/>
      <c r="B208" s="2"/>
      <c r="C208" s="2"/>
      <c r="D208" s="2"/>
      <c r="E208" s="2"/>
      <c r="F208" s="2"/>
      <c r="G208" s="2"/>
      <c r="H208" s="2"/>
      <c r="I208" s="2"/>
      <c r="J208" s="2"/>
      <c r="K208" s="2"/>
      <c r="L208" s="2"/>
      <c r="M208" s="2"/>
      <c r="N208" s="2"/>
      <c r="O208" s="2"/>
      <c r="P208" s="2"/>
      <c r="Q208" s="2"/>
      <c r="R208" s="2"/>
    </row>
  </sheetData>
  <mergeCells count="5">
    <mergeCell ref="L45:M45"/>
    <mergeCell ref="L3:M3"/>
    <mergeCell ref="L13:M13"/>
    <mergeCell ref="L23:M23"/>
    <mergeCell ref="L34:M34"/>
  </mergeCells>
  <printOptions horizontalCentered="1"/>
  <pageMargins left="0.25" right="0.25" top="1" bottom="0.75" header="0.5" footer="0.25"/>
  <pageSetup fitToHeight="1" fitToWidth="1" horizontalDpi="300" verticalDpi="300" orientation="landscape" scale="86" r:id="rId1"/>
  <headerFooter alignWithMargins="0">
    <oddHeader>&amp;CThe University of Alabama in Huntsville
Unit Academic Reports 
</oddHeader>
    <oddFooter>&amp;L&amp;8Office of Institutional Research
&amp;D
&amp;F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workbookViewId="0" topLeftCell="A1">
      <selection activeCell="G42" sqref="G42"/>
    </sheetView>
  </sheetViews>
  <sheetFormatPr defaultColWidth="9.140625" defaultRowHeight="12" customHeight="1"/>
  <cols>
    <col min="1" max="1" width="25.7109375" style="28" customWidth="1"/>
    <col min="2" max="8" width="14.7109375" style="2" customWidth="1"/>
    <col min="9" max="16384" width="9.140625" style="2" customWidth="1"/>
  </cols>
  <sheetData>
    <row r="1" ht="12" customHeight="1">
      <c r="A1" s="19" t="s">
        <v>28</v>
      </c>
    </row>
    <row r="2" ht="12" customHeight="1">
      <c r="A2" s="19"/>
    </row>
    <row r="3" spans="1:8" ht="12" customHeight="1">
      <c r="A3" s="1" t="s">
        <v>24</v>
      </c>
      <c r="F3"/>
      <c r="G3"/>
      <c r="H3"/>
    </row>
    <row r="4" spans="1:8" ht="12" customHeight="1">
      <c r="A4" s="1"/>
      <c r="F4"/>
      <c r="G4"/>
      <c r="H4"/>
    </row>
    <row r="5" spans="1:8" ht="12" customHeight="1">
      <c r="A5" s="6" t="s">
        <v>10</v>
      </c>
      <c r="F5"/>
      <c r="G5"/>
      <c r="H5"/>
    </row>
    <row r="6" spans="1:7" s="28" customFormat="1" ht="12" customHeight="1">
      <c r="A6" s="6" t="s">
        <v>11</v>
      </c>
      <c r="B6" s="46" t="s">
        <v>16</v>
      </c>
      <c r="C6" s="46" t="s">
        <v>14</v>
      </c>
      <c r="D6" s="46" t="s">
        <v>15</v>
      </c>
      <c r="E6" s="29"/>
      <c r="F6" s="29"/>
      <c r="G6" s="29"/>
    </row>
    <row r="7" spans="2:7" ht="12" customHeight="1">
      <c r="B7" s="9"/>
      <c r="C7" s="9"/>
      <c r="D7" s="9"/>
      <c r="E7"/>
      <c r="F7"/>
      <c r="G7"/>
    </row>
    <row r="8" spans="1:7" s="17" customFormat="1" ht="12" customHeight="1">
      <c r="A8" s="16" t="s">
        <v>30</v>
      </c>
      <c r="B8" s="54">
        <f>'UND&amp;PEN2'!B6+OPE2!B6+ME2!B6+ISE2!B6+'EE2'!B6+CPE2!B6+CHE2!B6+'CE2'!B6</f>
        <v>646</v>
      </c>
      <c r="C8" s="54">
        <f>'UND&amp;PEN2'!C6+OPE2!C6+ME2!C6+ISE2!C6+'EE2'!C6+CPE2!C6+CHE2!C6+'CE2'!C6</f>
        <v>1247</v>
      </c>
      <c r="D8" s="54">
        <f>'UND&amp;PEN2'!D6+OPE2!D6+ME2!D6+ISE2!D6+'EE2'!D6+CPE2!D6+CHE2!D6+'CE2'!D6</f>
        <v>1121</v>
      </c>
      <c r="E8" s="27"/>
      <c r="F8" s="27"/>
      <c r="G8" s="27"/>
    </row>
    <row r="9" spans="1:7" s="17" customFormat="1" ht="12" customHeight="1">
      <c r="A9" s="16" t="s">
        <v>32</v>
      </c>
      <c r="B9" s="54">
        <f>'UND&amp;PEN2'!B7+OPE2!B7+ME2!B7+ISE2!B7+'EE2'!B7+CPE2!B7+CHE2!B7+'CE2'!B7</f>
        <v>650</v>
      </c>
      <c r="C9" s="54">
        <f>'UND&amp;PEN2'!C7+OPE2!C7+ME2!C7+ISE2!C7+'EE2'!C7+CPE2!C7+CHE2!C7+'CE2'!C7</f>
        <v>1249</v>
      </c>
      <c r="D9" s="54">
        <f>'UND&amp;PEN2'!D7+OPE2!D7+ME2!D7+ISE2!D7+'EE2'!D7+CPE2!D7+CHE2!D7+'CE2'!D7</f>
        <v>1153</v>
      </c>
      <c r="E9" s="27"/>
      <c r="F9" s="27"/>
      <c r="G9" s="27"/>
    </row>
    <row r="10" spans="1:7" s="17" customFormat="1" ht="12" customHeight="1">
      <c r="A10" s="16" t="s">
        <v>43</v>
      </c>
      <c r="B10" s="54">
        <f>'UND&amp;PEN2'!B8+OPE2!B8+ME2!B8+ISE2!B8+'EE2'!B8+CPE2!B8+CHE2!B8+'CE2'!B8</f>
        <v>666</v>
      </c>
      <c r="C10" s="54">
        <f>'UND&amp;PEN2'!C8+OPE2!C8+ME2!C8+ISE2!C8+'EE2'!C8+CPE2!C8+CHE2!C8+'CE2'!C8</f>
        <v>1244</v>
      </c>
      <c r="D10" s="66">
        <f>'UND&amp;PEN2'!D8+OPE2!D8+ME2!D8+ISE2!D8+'EE2'!D8+CPE2!D8+CHE2!D8+'CE2'!D8</f>
        <v>1168</v>
      </c>
      <c r="E10" s="27"/>
      <c r="F10" s="27"/>
      <c r="G10" s="27"/>
    </row>
    <row r="11" spans="1:7" s="17" customFormat="1" ht="12" customHeight="1">
      <c r="A11" s="16" t="s">
        <v>47</v>
      </c>
      <c r="B11" s="66">
        <f>'UND&amp;PEN2'!B9+OPE2!B9+ME2!B9+ISE2!B9+'EE2'!B9+CPE2!B9+CHE2!B9+'CE2'!B9</f>
        <v>678</v>
      </c>
      <c r="C11" s="54">
        <f>'UND&amp;PEN2'!C9+OPE2!C9+ME2!C9+ISE2!C9+'EE2'!C9+CPE2!C9+CHE2!C9+'CE2'!C9</f>
        <v>1332</v>
      </c>
      <c r="D11" s="66">
        <f>'UND&amp;PEN2'!D9+OPE2!D9+ME2!D9+ISE2!D9+'EE2'!D9+CPE2!D9+CHE2!D9+'CE2'!D9</f>
        <v>1234</v>
      </c>
      <c r="E11" s="27"/>
      <c r="F11" s="27"/>
      <c r="G11" s="27"/>
    </row>
    <row r="12" spans="1:7" s="17" customFormat="1" ht="12" customHeight="1">
      <c r="A12" s="16" t="s">
        <v>52</v>
      </c>
      <c r="B12" s="66">
        <f>'UND&amp;PEN2'!B10+OPE2!B10+ME2!B10+ISE2!B10+'EE2'!B10+CPE2!B10+CHE2!B10+'CE2'!B10</f>
        <v>704</v>
      </c>
      <c r="C12" s="54">
        <f>'UND&amp;PEN2'!C10+OPE2!C10+ME2!C10+ISE2!C10+'EE2'!C10+CPE2!C10+CHE2!C10+'CE2'!C10</f>
        <v>1339</v>
      </c>
      <c r="D12" s="66">
        <f>'UND&amp;PEN2'!D10+OPE2!D10+ME2!D10+ISE2!D10+'EE2'!D10+CPE2!D10+CHE2!D10+'CE2'!D10</f>
        <v>1237</v>
      </c>
      <c r="E12" s="27"/>
      <c r="F12" s="27"/>
      <c r="G12" s="27"/>
    </row>
    <row r="13" spans="1:7" ht="12" customHeight="1">
      <c r="A13" s="6"/>
      <c r="B13" s="8"/>
      <c r="C13" s="8"/>
      <c r="D13" s="8"/>
      <c r="E13"/>
      <c r="F13"/>
      <c r="G13"/>
    </row>
    <row r="14" spans="1:5" ht="12" customHeight="1">
      <c r="A14" s="29"/>
      <c r="E14" s="67"/>
    </row>
    <row r="15" spans="1:8" ht="12" customHeight="1">
      <c r="A15" s="6" t="s">
        <v>13</v>
      </c>
      <c r="E15" s="67"/>
      <c r="F15"/>
      <c r="G15"/>
      <c r="H15"/>
    </row>
    <row r="16" spans="1:7" s="28" customFormat="1" ht="12" customHeight="1">
      <c r="A16" s="6" t="s">
        <v>11</v>
      </c>
      <c r="B16" s="46" t="s">
        <v>16</v>
      </c>
      <c r="C16" s="46" t="s">
        <v>14</v>
      </c>
      <c r="D16" s="46" t="s">
        <v>15</v>
      </c>
      <c r="E16" s="29"/>
      <c r="F16" s="29"/>
      <c r="G16" s="29"/>
    </row>
    <row r="17" spans="2:7" ht="12" customHeight="1">
      <c r="B17" s="9"/>
      <c r="C17" s="9"/>
      <c r="D17" s="9"/>
      <c r="E17"/>
      <c r="F17"/>
      <c r="G17"/>
    </row>
    <row r="18" spans="1:7" s="17" customFormat="1" ht="12" customHeight="1">
      <c r="A18" s="16" t="s">
        <v>30</v>
      </c>
      <c r="B18" s="54">
        <f>SUM('AE2'!B6,'CE2'!B16,CHE2!B16,CPE2!B16,'EE2'!B16,ISE2!B16,ME2!B16,OR2!B6,OSE2!B6,SWE2!B6,)</f>
        <v>292</v>
      </c>
      <c r="C18" s="54">
        <f>SUM('AE2'!C6,'CE2'!C16,CHE2!C16,CPE2!C16,'EE2'!C16,ISE2!C16,ME2!C16,OR2!C6,OSE2!C6,SWE2!C6,)</f>
        <v>458</v>
      </c>
      <c r="D18" s="54">
        <f>SUM('AE2'!D6,'CE2'!D16,CHE2!D16,CPE2!D16,'EE2'!D16,ISE2!D16,ME2!D16,OR2!D6,OSE2!D6,SWE2!D6,)</f>
        <v>418</v>
      </c>
      <c r="E18" s="27"/>
      <c r="F18" s="27"/>
      <c r="G18" s="27"/>
    </row>
    <row r="19" spans="1:7" s="17" customFormat="1" ht="12" customHeight="1">
      <c r="A19" s="16" t="s">
        <v>32</v>
      </c>
      <c r="B19" s="54">
        <f>SUM('AE2'!B7,'CE2'!B17,CHE2!B17,CPE2!B17,'EE2'!B17,ISE2!B17,ME2!B17,OR2!B7,OSE2!B7,SWE2!B7,)</f>
        <v>301</v>
      </c>
      <c r="C19" s="54">
        <f>SUM('AE2'!C7,'CE2'!C17,CHE2!C17,CPE2!C17,'EE2'!C17,ISE2!C17,ME2!C17,OR2!C7,OSE2!C7,SWE2!C7,)</f>
        <v>442</v>
      </c>
      <c r="D19" s="54">
        <f>SUM('AE2'!D7,'CE2'!D17,CHE2!D17,CPE2!D17,'EE2'!D17,ISE2!D17,ME2!D17,OR2!D7,OSE2!D7,SWE2!D7,)</f>
        <v>451</v>
      </c>
      <c r="E19" s="27"/>
      <c r="F19" s="27"/>
      <c r="G19" s="27"/>
    </row>
    <row r="20" spans="1:7" s="17" customFormat="1" ht="12" customHeight="1">
      <c r="A20" s="16" t="s">
        <v>43</v>
      </c>
      <c r="B20" s="54">
        <f>SUM('AE2'!B8,'CE2'!B18,CHE2!B18,CPE2!B18,'EE2'!B18,ISE2!B18,ME2!B18,OR2!B8,OSE2!B8,SWE2!B8,)</f>
        <v>266</v>
      </c>
      <c r="C20" s="54">
        <f>SUM('AE2'!C8,'CE2'!C18,CHE2!C18,CPE2!C18,'EE2'!C18,ISE2!C18,ME2!C18,OR2!C8,OSE2!C8,SWE2!C8,)</f>
        <v>529</v>
      </c>
      <c r="D20" s="54">
        <f>SUM('AE2'!D8,'CE2'!D18,CHE2!D18,CPE2!D18,'EE2'!D18,ISE2!D18,ME2!D18,OR2!D8,OSE2!D8,SWE2!D8,)</f>
        <v>542</v>
      </c>
      <c r="E20" s="27"/>
      <c r="F20" s="27"/>
      <c r="G20" s="27"/>
    </row>
    <row r="21" spans="1:7" s="17" customFormat="1" ht="12" customHeight="1">
      <c r="A21" s="16" t="s">
        <v>47</v>
      </c>
      <c r="B21" s="54">
        <f>SUM('AE2'!B9,'CE2'!B19,CHE2!B19,CPE2!B19,'EE2'!B19,ISE2!B19,ME2!B19,OR2!B9,OSE2!B9,SWE2!B9,)</f>
        <v>326</v>
      </c>
      <c r="C21" s="54">
        <f>SUM('AE2'!C9,'CE2'!C19,CHE2!C19,CPE2!C19,'EE2'!C19,ISE2!C19,ME2!C19,OR2!C9,OSE2!C9,SWE2!C9,)</f>
        <v>583</v>
      </c>
      <c r="D21" s="54">
        <f>SUM('AE2'!D9,'CE2'!D19,CHE2!D19,CPE2!D19,'EE2'!D19,ISE2!D19,ME2!D19,OR2!D9,OSE2!D9,SWE2!D9,)</f>
        <v>548</v>
      </c>
      <c r="E21" s="27"/>
      <c r="F21" s="27"/>
      <c r="G21" s="27"/>
    </row>
    <row r="22" spans="1:7" s="17" customFormat="1" ht="12" customHeight="1">
      <c r="A22" s="16" t="s">
        <v>52</v>
      </c>
      <c r="B22" s="54">
        <f>SUM('AE2'!B10,'CE2'!B20,CHE2!B20,CPE2!B20,'EE2'!B20,ISE2!B20,ME2!B20,OR2!B10,OSE2!B10,SWE2!B10,)</f>
        <v>335</v>
      </c>
      <c r="C22" s="54">
        <f>SUM('AE2'!C10,'CE2'!C20,CHE2!C20,CPE2!C20,'EE2'!C20,ISE2!C20,ME2!C20,OR2!C10,OSE2!C10,SWE2!C10,)</f>
        <v>574</v>
      </c>
      <c r="D22" s="54">
        <f>SUM('AE2'!D10,'CE2'!D20,CHE2!D20,CPE2!D20,'EE2'!D20,ISE2!D20,ME2!D20,OR2!D10,OSE2!D10,SWE2!D10,)</f>
        <v>561</v>
      </c>
      <c r="E22" s="27"/>
      <c r="F22" s="27"/>
      <c r="G22" s="27"/>
    </row>
    <row r="23" spans="1:7" ht="12" customHeight="1">
      <c r="A23" s="6"/>
      <c r="B23" s="8"/>
      <c r="C23" s="8"/>
      <c r="D23" s="8"/>
      <c r="E23"/>
      <c r="F23"/>
      <c r="G23"/>
    </row>
    <row r="24" spans="6:8" ht="12" customHeight="1">
      <c r="F24"/>
      <c r="G24"/>
      <c r="H24"/>
    </row>
    <row r="25" spans="1:8" s="32" customFormat="1" ht="12" customHeight="1">
      <c r="A25" s="33" t="s">
        <v>17</v>
      </c>
      <c r="B25" s="47" t="s">
        <v>10</v>
      </c>
      <c r="C25" s="47" t="s">
        <v>10</v>
      </c>
      <c r="D25" s="47" t="s">
        <v>6</v>
      </c>
      <c r="E25" s="47" t="s">
        <v>13</v>
      </c>
      <c r="F25" s="47" t="s">
        <v>13</v>
      </c>
      <c r="G25" s="42" t="s">
        <v>6</v>
      </c>
      <c r="H25" s="42" t="s">
        <v>7</v>
      </c>
    </row>
    <row r="26" spans="1:8" s="32" customFormat="1" ht="12" customHeight="1">
      <c r="A26" s="33"/>
      <c r="B26" s="43" t="s">
        <v>18</v>
      </c>
      <c r="C26" s="43" t="s">
        <v>19</v>
      </c>
      <c r="D26" s="43" t="s">
        <v>10</v>
      </c>
      <c r="E26" s="43" t="s">
        <v>20</v>
      </c>
      <c r="F26" s="43" t="s">
        <v>21</v>
      </c>
      <c r="G26" s="45" t="s">
        <v>13</v>
      </c>
      <c r="H26" s="45" t="s">
        <v>6</v>
      </c>
    </row>
    <row r="27" spans="2:8" ht="12" customHeight="1">
      <c r="B27" s="3"/>
      <c r="C27" s="3"/>
      <c r="D27" s="3"/>
      <c r="E27" s="3"/>
      <c r="F27" s="3"/>
      <c r="G27" s="3"/>
      <c r="H27" s="9"/>
    </row>
    <row r="28" spans="1:8" ht="12" customHeight="1">
      <c r="A28" s="6" t="s">
        <v>30</v>
      </c>
      <c r="B28" s="55">
        <f>OSE2!B16+OPE2!B16+ME2!B26+ISE2!B26+'EM2'!B7+'EE2'!B26+CPE2!B26+CHE2!B26+'CE2'!B26</f>
        <v>3811</v>
      </c>
      <c r="C28" s="55">
        <f>OSE2!C16+OPE2!C16+ME2!C26+ISE2!C26+'EM2'!C7+'EE2'!C26+CPE2!C26+CHE2!C26+'CE2'!C26</f>
        <v>12406</v>
      </c>
      <c r="D28" s="55">
        <f>OSE2!D16+OPE2!D16+ME2!D26+ISE2!D26+'EM2'!D7+'EE2'!D26+CPE2!D26+CHE2!D26+'CE2'!D26</f>
        <v>16217</v>
      </c>
      <c r="E28" s="55">
        <f>OSE2!E16+OPE2!E16+ME2!E26+ISE2!E26+'EM2'!E7+'EE2'!E26+CPE2!E26+CHE2!E26+'CE2'!E26+BTSE2!E18</f>
        <v>3742</v>
      </c>
      <c r="F28" s="55">
        <f>OSE2!F16+OPE2!F16+ME2!F26+ISE2!F26+'EM2'!F7+'EE2'!F26+CPE2!F26+CHE2!F26+'CE2'!F26+BTSE2!F18</f>
        <v>1297</v>
      </c>
      <c r="G28" s="55">
        <f>SUM(F28,E28)</f>
        <v>5039</v>
      </c>
      <c r="H28" s="56">
        <f>SUM(G28,D28)</f>
        <v>21256</v>
      </c>
    </row>
    <row r="29" spans="1:8" ht="12" customHeight="1">
      <c r="A29" s="6" t="s">
        <v>33</v>
      </c>
      <c r="B29" s="55">
        <f>OSE2!B17+OPE2!B17+ME2!B27+ISE2!B27+'EM2'!B8+'EE2'!B27+CPE2!B27+CHE2!B27+'CE2'!B27</f>
        <v>3943</v>
      </c>
      <c r="C29" s="55">
        <f>OSE2!C17+OPE2!C17+ME2!C27+ISE2!C27+'EM2'!C8+'EE2'!C27+CPE2!C27+CHE2!C27+'CE2'!C27</f>
        <v>12798</v>
      </c>
      <c r="D29" s="55">
        <f>OSE2!D17+OPE2!D17+ME2!D27+ISE2!D27+'EM2'!D8+'EE2'!D27+CPE2!D27+CHE2!D27+'CE2'!D27</f>
        <v>16741</v>
      </c>
      <c r="E29" s="55">
        <f>OSE2!E17+OPE2!E17+ME2!E27+ISE2!E27+'EM2'!E8+'EE2'!E27+CPE2!E27+CHE2!E27+'CE2'!E27+BTSE2!E19</f>
        <v>4712</v>
      </c>
      <c r="F29" s="55">
        <f>OSE2!F17+OPE2!F17+ME2!F27+ISE2!F27+'EM2'!F8+'EE2'!F27+CPE2!F27+CHE2!F27+'CE2'!F27+BTSE2!F19</f>
        <v>2127</v>
      </c>
      <c r="G29" s="55">
        <f>SUM(F29,E29)</f>
        <v>6839</v>
      </c>
      <c r="H29" s="56">
        <f>SUM(G29,D29)</f>
        <v>23580</v>
      </c>
    </row>
    <row r="30" spans="1:8" ht="12" customHeight="1">
      <c r="A30" s="6" t="s">
        <v>43</v>
      </c>
      <c r="B30" s="55">
        <f>SUM('CE2'!B28,CHE2!B28,CPE2!B28,'EE2'!B28,'EM2'!B9,ISE2!B28,ME2!B28,OPE2!B18,OSE2!B18,)</f>
        <v>4505</v>
      </c>
      <c r="C30" s="55">
        <f>SUM('CE2'!C28,CHE2!C28,CPE2!C28,'EE2'!C28,'EM2'!C9,ISE2!C28,ME2!C28,OPE2!C18,OSE2!C18,)</f>
        <v>12926</v>
      </c>
      <c r="D30" s="55">
        <f>SUM('CE2'!D28,CHE2!D28,CPE2!D28,'EE2'!D28,'EM2'!D9,ISE2!D28,ME2!D28,OPE2!D18,OSE2!D18,)</f>
        <v>17431</v>
      </c>
      <c r="E30" s="55">
        <f>OSE2!E18+OPE2!E18+ME2!E28+ISE2!E28+'EM2'!E9+'EE2'!E28+CPE2!E28+CHE2!E28+'CE2'!E28+BTSE2!E20</f>
        <v>5249</v>
      </c>
      <c r="F30" s="55">
        <f>OSE2!F18+OPE2!F18+ME2!F28+ISE2!F28+'EM2'!F9+'EE2'!F28+CPE2!F28+CHE2!F28+'CE2'!F28+BTSE2!F20</f>
        <v>2208</v>
      </c>
      <c r="G30" s="55">
        <f>SUM(F30,E30)</f>
        <v>7457</v>
      </c>
      <c r="H30" s="56">
        <f>SUM(G30,D30)</f>
        <v>24888</v>
      </c>
    </row>
    <row r="31" spans="1:8" ht="12" customHeight="1">
      <c r="A31" s="6" t="s">
        <v>47</v>
      </c>
      <c r="B31" s="55">
        <f>SUM('CE2'!B29,CHE2!B29,CPE2!B29,'EE2'!B29,'EM2'!B10,ISE2!B29,ME2!B29,OPE2!B19,OSE2!B19,)</f>
        <v>4458</v>
      </c>
      <c r="C31" s="55">
        <f>SUM('CE2'!C29,CHE2!C29,CPE2!C29,'EE2'!C29,'EM2'!C10,ISE2!C29,ME2!C29,OPE2!C19,OSE2!C19,)</f>
        <v>13214</v>
      </c>
      <c r="D31" s="55">
        <f>SUM('CE2'!D29,CHE2!D29,CPE2!D29,'EE2'!D29,'EM2'!D10,ISE2!D29,ME2!D29,OPE2!D19,OSE2!D19,)</f>
        <v>17672</v>
      </c>
      <c r="E31" s="55">
        <f>OSE2!E19+OPE2!E19+ME2!E29+ISE2!E29+'EM2'!E10+'EE2'!E29+CPE2!E29+CHE2!E29+'CE2'!E29+BTSE2!E21</f>
        <v>5526</v>
      </c>
      <c r="F31" s="55">
        <f>OSE2!F19+OPE2!F19+ME2!F29+ISE2!F29+'EM2'!F10+'EE2'!F29+CPE2!F29+CHE2!F29+'CE2'!F29+BTSE2!F21</f>
        <v>2305</v>
      </c>
      <c r="G31" s="55">
        <f>SUM(F31,E31)</f>
        <v>7831</v>
      </c>
      <c r="H31" s="56">
        <f>SUM(G31,D31)</f>
        <v>25503</v>
      </c>
    </row>
    <row r="32" spans="1:8" ht="12" customHeight="1">
      <c r="A32" s="6" t="s">
        <v>52</v>
      </c>
      <c r="B32" s="55">
        <f>SUM('CE2'!B30,CHE2!B30,CPE2!B30,'EE2'!B30,'EM2'!B11,ISE2!B30,ME2!B30,OPE2!B20,OSE2!B20,)</f>
        <v>5097</v>
      </c>
      <c r="C32" s="55">
        <f>SUM('CE2'!C30,CHE2!C30,CPE2!C30,'EE2'!C30,'EM2'!C11,ISE2!C30,ME2!C30,OPE2!C20,OSE2!C20,)</f>
        <v>13627</v>
      </c>
      <c r="D32" s="55">
        <f>SUM('CE2'!D30,CHE2!D30,CPE2!D30,'EE2'!D30,'EM2'!D11,ISE2!D30,ME2!D30,OPE2!D20,OSE2!D20,)</f>
        <v>18724</v>
      </c>
      <c r="E32" s="55">
        <f>OSE2!E20+OPE2!E20+ME2!E30+ISE2!E30+'EM2'!E11+'EE2'!E30+CPE2!E30+CHE2!E30+'CE2'!E30+BTSE2!E22</f>
        <v>5714</v>
      </c>
      <c r="F32" s="55">
        <f>OSE2!F20+OPE2!F20+ME2!F30+ISE2!F30+'EM2'!F11+'EE2'!F30+CPE2!F30+CHE2!F30+'CE2'!F30+BTSE2!F22</f>
        <v>2282</v>
      </c>
      <c r="G32" s="55">
        <f>SUM(F32,E32)</f>
        <v>7996</v>
      </c>
      <c r="H32" s="56">
        <f>SUM(G32,D32)</f>
        <v>26720</v>
      </c>
    </row>
    <row r="33" spans="1:8" ht="12" customHeight="1">
      <c r="A33" s="29"/>
      <c r="B33" s="10"/>
      <c r="C33" s="10"/>
      <c r="D33" s="10"/>
      <c r="E33" s="10"/>
      <c r="F33" s="10"/>
      <c r="G33" s="10"/>
      <c r="H33" s="12"/>
    </row>
    <row r="35" spans="1:8" s="32" customFormat="1" ht="12" customHeight="1">
      <c r="A35" s="33" t="s">
        <v>22</v>
      </c>
      <c r="B35" s="47" t="s">
        <v>10</v>
      </c>
      <c r="C35" s="47" t="s">
        <v>10</v>
      </c>
      <c r="D35" s="47" t="s">
        <v>6</v>
      </c>
      <c r="E35" s="47" t="s">
        <v>13</v>
      </c>
      <c r="F35" s="47" t="s">
        <v>23</v>
      </c>
      <c r="G35" s="47" t="s">
        <v>24</v>
      </c>
      <c r="H35" s="42" t="s">
        <v>7</v>
      </c>
    </row>
    <row r="36" spans="2:8" s="32" customFormat="1" ht="12" customHeight="1">
      <c r="B36" s="43" t="s">
        <v>18</v>
      </c>
      <c r="C36" s="43" t="s">
        <v>19</v>
      </c>
      <c r="D36" s="43" t="s">
        <v>10</v>
      </c>
      <c r="E36" s="43" t="s">
        <v>20</v>
      </c>
      <c r="F36" s="43" t="s">
        <v>21</v>
      </c>
      <c r="G36" s="43" t="s">
        <v>13</v>
      </c>
      <c r="H36" s="45" t="s">
        <v>6</v>
      </c>
    </row>
    <row r="37" spans="2:8" ht="12" customHeight="1">
      <c r="B37" s="13"/>
      <c r="C37" s="13"/>
      <c r="D37" s="13"/>
      <c r="E37" s="13"/>
      <c r="F37" s="13"/>
      <c r="G37" s="13"/>
      <c r="H37" s="5"/>
    </row>
    <row r="38" spans="1:8" ht="12" customHeight="1">
      <c r="A38" s="6" t="s">
        <v>30</v>
      </c>
      <c r="B38" s="25">
        <f>B28*1.76</f>
        <v>6707.36</v>
      </c>
      <c r="C38" s="25">
        <f>C28*2.38</f>
        <v>29526.28</v>
      </c>
      <c r="D38" s="25">
        <f>SUM(C38,B38)</f>
        <v>36233.64</v>
      </c>
      <c r="E38" s="25">
        <f>E28*5.46</f>
        <v>20431.32</v>
      </c>
      <c r="F38" s="25">
        <f>F28*17.6</f>
        <v>22827.2</v>
      </c>
      <c r="G38" s="25">
        <f>SUM(F38,E38)</f>
        <v>43258.520000000004</v>
      </c>
      <c r="H38" s="26">
        <f>SUM(G38,D38)</f>
        <v>79492.16</v>
      </c>
    </row>
    <row r="39" spans="1:8" ht="12" customHeight="1">
      <c r="A39" s="6" t="s">
        <v>33</v>
      </c>
      <c r="B39" s="25">
        <f>B29*1.76</f>
        <v>6939.68</v>
      </c>
      <c r="C39" s="25">
        <f>C29*2.38</f>
        <v>30459.239999999998</v>
      </c>
      <c r="D39" s="25">
        <f>SUM(C39,B39)</f>
        <v>37398.92</v>
      </c>
      <c r="E39" s="25">
        <f>E29*5.46</f>
        <v>25727.52</v>
      </c>
      <c r="F39" s="25">
        <f>F29*17.6</f>
        <v>37435.200000000004</v>
      </c>
      <c r="G39" s="25">
        <f>SUM(F39,E39)</f>
        <v>63162.72</v>
      </c>
      <c r="H39" s="26">
        <f>SUM(G39,D39)</f>
        <v>100561.64</v>
      </c>
    </row>
    <row r="40" spans="1:9" ht="12" customHeight="1">
      <c r="A40" s="6" t="s">
        <v>43</v>
      </c>
      <c r="B40" s="25">
        <f>B30*1.76</f>
        <v>7928.8</v>
      </c>
      <c r="C40" s="25">
        <f>C30*2.38</f>
        <v>30763.879999999997</v>
      </c>
      <c r="D40" s="25">
        <f>SUM(C40,B40)</f>
        <v>38692.68</v>
      </c>
      <c r="E40" s="25">
        <f>E30*5.46</f>
        <v>28659.54</v>
      </c>
      <c r="F40" s="25">
        <f>F30*17.6</f>
        <v>38860.8</v>
      </c>
      <c r="G40" s="25">
        <f>SUM(F40,E40)</f>
        <v>67520.34</v>
      </c>
      <c r="H40" s="26">
        <f>SUM(G40,D40)</f>
        <v>106213.01999999999</v>
      </c>
      <c r="I40" s="25"/>
    </row>
    <row r="41" spans="1:8" ht="12" customHeight="1">
      <c r="A41" s="6" t="s">
        <v>47</v>
      </c>
      <c r="B41" s="25">
        <f>B31*1.76</f>
        <v>7846.08</v>
      </c>
      <c r="C41" s="25">
        <f>C31*2.38</f>
        <v>31449.32</v>
      </c>
      <c r="D41" s="25">
        <f>SUM(C41,B41)</f>
        <v>39295.4</v>
      </c>
      <c r="E41" s="25">
        <f>E31*5.46</f>
        <v>30171.96</v>
      </c>
      <c r="F41" s="25">
        <f>F31*17.6</f>
        <v>40568</v>
      </c>
      <c r="G41" s="25">
        <f>SUM(F41,E41)</f>
        <v>70739.95999999999</v>
      </c>
      <c r="H41" s="26">
        <f>SUM(G41,D41)</f>
        <v>110035.35999999999</v>
      </c>
    </row>
    <row r="42" spans="1:8" ht="12" customHeight="1">
      <c r="A42" s="6" t="s">
        <v>52</v>
      </c>
      <c r="B42" s="25">
        <f>B32*1.76</f>
        <v>8970.72</v>
      </c>
      <c r="C42" s="25">
        <f>C32*2.38</f>
        <v>32432.26</v>
      </c>
      <c r="D42" s="25">
        <f>SUM(C42,B42)</f>
        <v>41402.979999999996</v>
      </c>
      <c r="E42" s="25">
        <f>E32*5.46</f>
        <v>31198.44</v>
      </c>
      <c r="F42" s="25">
        <f>F32*17.6</f>
        <v>40163.200000000004</v>
      </c>
      <c r="G42" s="25">
        <f>SUM(F42,E42)</f>
        <v>71361.64</v>
      </c>
      <c r="H42" s="26">
        <f>SUM(G42,D42)</f>
        <v>112764.62</v>
      </c>
    </row>
    <row r="43" spans="1:8" ht="12" customHeight="1">
      <c r="A43" s="29"/>
      <c r="B43" s="10"/>
      <c r="C43" s="10"/>
      <c r="D43" s="10"/>
      <c r="E43" s="10"/>
      <c r="F43" s="10"/>
      <c r="G43" s="10"/>
      <c r="H43" s="12"/>
    </row>
    <row r="44" ht="12" customHeight="1">
      <c r="A44" s="2"/>
    </row>
    <row r="45" ht="12" customHeight="1">
      <c r="A45" s="59" t="s">
        <v>45</v>
      </c>
    </row>
    <row r="46" ht="12" customHeight="1">
      <c r="A46" s="59" t="s">
        <v>31</v>
      </c>
    </row>
    <row r="47" ht="12" customHeight="1">
      <c r="A47" s="59" t="s">
        <v>46</v>
      </c>
    </row>
  </sheetData>
  <printOptions horizontalCentered="1"/>
  <pageMargins left="0.25" right="0.25" top="1" bottom="0.75" header="0.5" footer="0.25"/>
  <pageSetup fitToHeight="1" fitToWidth="1" horizontalDpi="300" verticalDpi="300" orientation="landscape" scale="87" r:id="rId3"/>
  <headerFooter alignWithMargins="0">
    <oddHeader>&amp;CThe University of Alabama in Huntsville
Unit Academic Reports 
</oddHeader>
    <oddFooter>&amp;L&amp;8Office of Institutional Research
02/23/2005 (mwc)
&amp;F</oddFooter>
  </headerFooter>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139"/>
  <sheetViews>
    <sheetView workbookViewId="0" topLeftCell="A1">
      <selection activeCell="F40" sqref="F36:F40"/>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9" t="s">
        <v>41</v>
      </c>
      <c r="B1" s="17"/>
      <c r="C1" s="17"/>
      <c r="D1" s="17"/>
      <c r="E1" s="17"/>
      <c r="F1"/>
      <c r="G1"/>
      <c r="H1"/>
    </row>
    <row r="2" spans="1:8" ht="10.5" customHeight="1">
      <c r="A2" s="1"/>
      <c r="B2" s="17"/>
      <c r="C2" s="17"/>
      <c r="D2" s="17"/>
      <c r="E2" s="17"/>
      <c r="F2"/>
      <c r="G2"/>
      <c r="H2"/>
    </row>
    <row r="3" spans="1:8" ht="12.75" customHeight="1">
      <c r="A3" s="6" t="s">
        <v>10</v>
      </c>
      <c r="F3"/>
      <c r="G3"/>
      <c r="H3"/>
    </row>
    <row r="4" spans="1:7" s="28" customFormat="1" ht="12.75" customHeight="1">
      <c r="A4" s="6" t="s">
        <v>11</v>
      </c>
      <c r="B4" s="46" t="s">
        <v>16</v>
      </c>
      <c r="C4" s="46" t="s">
        <v>14</v>
      </c>
      <c r="D4" s="46" t="s">
        <v>15</v>
      </c>
      <c r="E4" s="29"/>
      <c r="F4" s="29"/>
      <c r="G4" s="29"/>
    </row>
    <row r="5" spans="2:7" ht="10.5" customHeight="1">
      <c r="B5" s="9"/>
      <c r="C5" s="9"/>
      <c r="D5" s="9"/>
      <c r="E5"/>
      <c r="F5"/>
      <c r="G5"/>
    </row>
    <row r="6" spans="1:7" s="17" customFormat="1" ht="12.75" customHeight="1">
      <c r="A6" s="16" t="s">
        <v>30</v>
      </c>
      <c r="B6" s="15">
        <v>160</v>
      </c>
      <c r="C6" s="15">
        <f>ME!R37</f>
        <v>328</v>
      </c>
      <c r="D6" s="15">
        <v>312</v>
      </c>
      <c r="E6" s="27"/>
      <c r="F6" s="27"/>
      <c r="G6" s="27"/>
    </row>
    <row r="7" spans="1:7" s="17" customFormat="1" ht="12.75" customHeight="1">
      <c r="A7" s="16" t="s">
        <v>32</v>
      </c>
      <c r="B7" s="15">
        <v>184</v>
      </c>
      <c r="C7" s="15">
        <f>ME!R38</f>
        <v>336</v>
      </c>
      <c r="D7" s="15">
        <v>322</v>
      </c>
      <c r="E7" s="27"/>
      <c r="F7" s="27"/>
      <c r="G7" s="27"/>
    </row>
    <row r="8" spans="1:7" s="17" customFormat="1" ht="12.75" customHeight="1">
      <c r="A8" s="60" t="s">
        <v>43</v>
      </c>
      <c r="B8" s="15">
        <v>184</v>
      </c>
      <c r="C8" s="15">
        <f>ME!R39</f>
        <v>361</v>
      </c>
      <c r="D8" s="15">
        <f>342+2</f>
        <v>344</v>
      </c>
      <c r="E8" s="27"/>
      <c r="F8" s="27"/>
      <c r="G8" s="27"/>
    </row>
    <row r="9" spans="1:7" s="17" customFormat="1" ht="12.75" customHeight="1">
      <c r="A9" s="6" t="s">
        <v>47</v>
      </c>
      <c r="B9" s="15">
        <v>198</v>
      </c>
      <c r="C9" s="15">
        <f>ME!R40</f>
        <v>402</v>
      </c>
      <c r="D9" s="15">
        <v>368</v>
      </c>
      <c r="E9" s="27"/>
      <c r="F9" s="27"/>
      <c r="G9" s="27"/>
    </row>
    <row r="10" spans="1:7" s="17" customFormat="1" ht="12.75" customHeight="1">
      <c r="A10" s="6" t="s">
        <v>52</v>
      </c>
      <c r="B10" s="15">
        <v>220</v>
      </c>
      <c r="C10" s="15">
        <f>ME!R41</f>
        <v>447</v>
      </c>
      <c r="D10" s="15">
        <f>11+423</f>
        <v>434</v>
      </c>
      <c r="E10" s="27"/>
      <c r="F10" s="27"/>
      <c r="G10" s="27"/>
    </row>
    <row r="11" spans="1:4" ht="10.5" customHeight="1">
      <c r="A11" s="29"/>
      <c r="B11" s="12"/>
      <c r="C11" s="12"/>
      <c r="D11" s="12"/>
    </row>
    <row r="12" ht="10.5" customHeight="1">
      <c r="A12" s="29"/>
    </row>
    <row r="13" ht="12.75" customHeight="1">
      <c r="A13" s="6" t="s">
        <v>13</v>
      </c>
    </row>
    <row r="14" spans="1:4" s="32" customFormat="1" ht="12.75" customHeight="1">
      <c r="A14" s="33" t="s">
        <v>11</v>
      </c>
      <c r="B14" s="46" t="s">
        <v>16</v>
      </c>
      <c r="C14" s="46" t="s">
        <v>14</v>
      </c>
      <c r="D14" s="46" t="s">
        <v>15</v>
      </c>
    </row>
    <row r="15" spans="2:4" ht="10.5" customHeight="1">
      <c r="B15" s="9"/>
      <c r="C15" s="9"/>
      <c r="D15" s="9"/>
    </row>
    <row r="16" spans="1:4" s="17" customFormat="1" ht="12.75" customHeight="1">
      <c r="A16" s="16" t="s">
        <v>30</v>
      </c>
      <c r="B16" s="15">
        <v>34</v>
      </c>
      <c r="C16" s="15">
        <f>ME!R48</f>
        <v>51</v>
      </c>
      <c r="D16" s="15">
        <v>51</v>
      </c>
    </row>
    <row r="17" spans="1:4" s="17" customFormat="1" ht="12.75" customHeight="1">
      <c r="A17" s="16" t="s">
        <v>32</v>
      </c>
      <c r="B17" s="15">
        <v>31</v>
      </c>
      <c r="C17" s="15">
        <f>ME!R49</f>
        <v>57</v>
      </c>
      <c r="D17" s="15">
        <v>56</v>
      </c>
    </row>
    <row r="18" spans="1:4" s="17" customFormat="1" ht="12.75" customHeight="1">
      <c r="A18" s="60" t="s">
        <v>43</v>
      </c>
      <c r="B18" s="15">
        <v>39</v>
      </c>
      <c r="C18" s="15">
        <f>ME!R50</f>
        <v>70</v>
      </c>
      <c r="D18" s="15">
        <v>69</v>
      </c>
    </row>
    <row r="19" spans="1:4" s="17" customFormat="1" ht="12.75" customHeight="1">
      <c r="A19" s="6" t="s">
        <v>47</v>
      </c>
      <c r="B19" s="15">
        <v>42</v>
      </c>
      <c r="C19" s="15">
        <f>ME!R51</f>
        <v>68</v>
      </c>
      <c r="D19" s="15">
        <v>64</v>
      </c>
    </row>
    <row r="20" spans="1:4" s="17" customFormat="1" ht="12.75" customHeight="1">
      <c r="A20" s="6" t="s">
        <v>52</v>
      </c>
      <c r="B20" s="15">
        <v>45</v>
      </c>
      <c r="C20" s="15">
        <f>ME!R52</f>
        <v>68</v>
      </c>
      <c r="D20" s="15">
        <v>64</v>
      </c>
    </row>
    <row r="21" spans="1:4" ht="10.5" customHeight="1">
      <c r="A21" s="29"/>
      <c r="B21" s="12"/>
      <c r="C21" s="12"/>
      <c r="D21" s="12"/>
    </row>
    <row r="22" ht="10.5" customHeight="1">
      <c r="A22" s="29"/>
    </row>
    <row r="23" spans="1:8" s="32" customFormat="1" ht="12.75" customHeight="1">
      <c r="A23" s="33" t="s">
        <v>17</v>
      </c>
      <c r="B23" s="47" t="s">
        <v>10</v>
      </c>
      <c r="C23" s="47" t="s">
        <v>10</v>
      </c>
      <c r="D23" s="47" t="s">
        <v>6</v>
      </c>
      <c r="E23" s="47" t="s">
        <v>13</v>
      </c>
      <c r="F23" s="47" t="s">
        <v>13</v>
      </c>
      <c r="G23" s="42" t="s">
        <v>6</v>
      </c>
      <c r="H23" s="42" t="s">
        <v>7</v>
      </c>
    </row>
    <row r="24" spans="1:8" s="32" customFormat="1" ht="12.75" customHeight="1">
      <c r="A24" s="33"/>
      <c r="B24" s="43" t="s">
        <v>18</v>
      </c>
      <c r="C24" s="43" t="s">
        <v>19</v>
      </c>
      <c r="D24" s="43" t="s">
        <v>10</v>
      </c>
      <c r="E24" s="43" t="s">
        <v>20</v>
      </c>
      <c r="F24" s="43" t="s">
        <v>21</v>
      </c>
      <c r="G24" s="45" t="s">
        <v>13</v>
      </c>
      <c r="H24" s="45" t="s">
        <v>6</v>
      </c>
    </row>
    <row r="25" spans="2:8" ht="10.5" customHeight="1">
      <c r="B25" s="3"/>
      <c r="C25" s="3"/>
      <c r="D25" s="3"/>
      <c r="E25" s="3"/>
      <c r="F25" s="3"/>
      <c r="G25" s="3"/>
      <c r="H25" s="9"/>
    </row>
    <row r="26" spans="1:8" ht="12.75" customHeight="1">
      <c r="A26" s="6" t="s">
        <v>30</v>
      </c>
      <c r="B26" s="55">
        <v>1104</v>
      </c>
      <c r="C26" s="55">
        <v>3656</v>
      </c>
      <c r="D26" s="55">
        <f>C26+B26</f>
        <v>4760</v>
      </c>
      <c r="E26" s="55">
        <v>787</v>
      </c>
      <c r="F26" s="55">
        <v>237</v>
      </c>
      <c r="G26" s="55">
        <f>F26+E26</f>
        <v>1024</v>
      </c>
      <c r="H26" s="56">
        <f>G26+D26</f>
        <v>5784</v>
      </c>
    </row>
    <row r="27" spans="1:8" ht="12.75" customHeight="1">
      <c r="A27" s="60" t="s">
        <v>33</v>
      </c>
      <c r="B27" s="55">
        <v>1195</v>
      </c>
      <c r="C27" s="55">
        <v>3629</v>
      </c>
      <c r="D27" s="55">
        <f>C27+B27</f>
        <v>4824</v>
      </c>
      <c r="E27" s="55">
        <v>842</v>
      </c>
      <c r="F27" s="55">
        <v>318</v>
      </c>
      <c r="G27" s="55">
        <f>F27+E27</f>
        <v>1160</v>
      </c>
      <c r="H27" s="56">
        <f>G27+D27</f>
        <v>5984</v>
      </c>
    </row>
    <row r="28" spans="1:8" ht="12.75" customHeight="1">
      <c r="A28" s="60" t="s">
        <v>43</v>
      </c>
      <c r="B28" s="55">
        <v>1626</v>
      </c>
      <c r="C28" s="55">
        <v>3972</v>
      </c>
      <c r="D28" s="55">
        <f>C28+B28</f>
        <v>5598</v>
      </c>
      <c r="E28" s="55">
        <v>1229</v>
      </c>
      <c r="F28" s="55">
        <v>348</v>
      </c>
      <c r="G28" s="55">
        <f>F28+E28</f>
        <v>1577</v>
      </c>
      <c r="H28" s="56">
        <f>G28+D28</f>
        <v>7175</v>
      </c>
    </row>
    <row r="29" spans="1:8" ht="12.75" customHeight="1">
      <c r="A29" s="6" t="s">
        <v>47</v>
      </c>
      <c r="B29" s="55">
        <v>1733</v>
      </c>
      <c r="C29" s="55">
        <v>4049</v>
      </c>
      <c r="D29" s="55">
        <f>C29+B29</f>
        <v>5782</v>
      </c>
      <c r="E29" s="55">
        <v>1331</v>
      </c>
      <c r="F29" s="55">
        <v>351</v>
      </c>
      <c r="G29" s="55">
        <f>F29+E29</f>
        <v>1682</v>
      </c>
      <c r="H29" s="56">
        <f>G29+D29</f>
        <v>7464</v>
      </c>
    </row>
    <row r="30" spans="1:8" ht="12.75" customHeight="1">
      <c r="A30" s="6" t="s">
        <v>52</v>
      </c>
      <c r="B30" s="55">
        <v>2170</v>
      </c>
      <c r="C30" s="55">
        <v>4481</v>
      </c>
      <c r="D30" s="55">
        <f>C30+B30</f>
        <v>6651</v>
      </c>
      <c r="E30" s="55">
        <v>1897</v>
      </c>
      <c r="F30" s="55">
        <v>309</v>
      </c>
      <c r="G30" s="55">
        <f>F30+E30</f>
        <v>2206</v>
      </c>
      <c r="H30" s="56">
        <f>G30+D30</f>
        <v>8857</v>
      </c>
    </row>
    <row r="31" spans="1:8" ht="10.5" customHeight="1">
      <c r="A31" s="29"/>
      <c r="B31" s="10"/>
      <c r="C31" s="10"/>
      <c r="D31" s="10"/>
      <c r="E31" s="10"/>
      <c r="F31" s="10"/>
      <c r="G31" s="10"/>
      <c r="H31" s="12"/>
    </row>
    <row r="32" spans="6:8" ht="10.5" customHeight="1">
      <c r="F32"/>
      <c r="G32"/>
      <c r="H32"/>
    </row>
    <row r="33" spans="1:8" s="32" customFormat="1" ht="12.75" customHeight="1">
      <c r="A33" s="33" t="s">
        <v>22</v>
      </c>
      <c r="B33" s="47" t="s">
        <v>10</v>
      </c>
      <c r="C33" s="47" t="s">
        <v>10</v>
      </c>
      <c r="D33" s="47" t="s">
        <v>6</v>
      </c>
      <c r="E33" s="47" t="s">
        <v>13</v>
      </c>
      <c r="F33" s="47" t="s">
        <v>23</v>
      </c>
      <c r="G33" s="47" t="s">
        <v>24</v>
      </c>
      <c r="H33" s="42" t="s">
        <v>7</v>
      </c>
    </row>
    <row r="34" spans="2:8" s="32" customFormat="1" ht="12.75" customHeight="1">
      <c r="B34" s="43" t="s">
        <v>18</v>
      </c>
      <c r="C34" s="43" t="s">
        <v>19</v>
      </c>
      <c r="D34" s="43" t="s">
        <v>10</v>
      </c>
      <c r="E34" s="43" t="s">
        <v>20</v>
      </c>
      <c r="F34" s="43" t="s">
        <v>21</v>
      </c>
      <c r="G34" s="43" t="s">
        <v>13</v>
      </c>
      <c r="H34" s="45" t="s">
        <v>6</v>
      </c>
    </row>
    <row r="35" spans="2:8" ht="10.5" customHeight="1">
      <c r="B35" s="13"/>
      <c r="C35" s="13"/>
      <c r="D35" s="13"/>
      <c r="E35" s="13"/>
      <c r="F35" s="13"/>
      <c r="G35" s="13"/>
      <c r="H35" s="15"/>
    </row>
    <row r="36" spans="1:8" ht="12.75" customHeight="1">
      <c r="A36" s="6" t="s">
        <v>30</v>
      </c>
      <c r="B36" s="25">
        <f>B26*1.76</f>
        <v>1943.04</v>
      </c>
      <c r="C36" s="25">
        <f>C26*2.38</f>
        <v>8701.279999999999</v>
      </c>
      <c r="D36" s="25">
        <f>C36+B36</f>
        <v>10644.32</v>
      </c>
      <c r="E36" s="25">
        <f>E26*5.46</f>
        <v>4297.0199999999995</v>
      </c>
      <c r="F36" s="25">
        <f>F26*17.6</f>
        <v>4171.200000000001</v>
      </c>
      <c r="G36" s="25">
        <f>F36+E36</f>
        <v>8468.220000000001</v>
      </c>
      <c r="H36" s="26">
        <f>G36+D36</f>
        <v>19112.54</v>
      </c>
    </row>
    <row r="37" spans="1:8" ht="12.75" customHeight="1">
      <c r="A37" s="60" t="s">
        <v>33</v>
      </c>
      <c r="B37" s="25">
        <f>B27*1.76</f>
        <v>2103.2</v>
      </c>
      <c r="C37" s="25">
        <f>C27*2.38</f>
        <v>8637.02</v>
      </c>
      <c r="D37" s="25">
        <f>C37+B37</f>
        <v>10740.220000000001</v>
      </c>
      <c r="E37" s="25">
        <f>E27*5.46</f>
        <v>4597.32</v>
      </c>
      <c r="F37" s="25">
        <f>F27*17.6</f>
        <v>5596.8</v>
      </c>
      <c r="G37" s="25">
        <f>F37+E37</f>
        <v>10194.119999999999</v>
      </c>
      <c r="H37" s="26">
        <f>G37+D37</f>
        <v>20934.34</v>
      </c>
    </row>
    <row r="38" spans="1:8" ht="12.75" customHeight="1">
      <c r="A38" s="60" t="s">
        <v>43</v>
      </c>
      <c r="B38" s="25">
        <f>B28*1.76</f>
        <v>2861.76</v>
      </c>
      <c r="C38" s="25">
        <f>C28*2.38</f>
        <v>9453.359999999999</v>
      </c>
      <c r="D38" s="25">
        <f>C38+B38</f>
        <v>12315.119999999999</v>
      </c>
      <c r="E38" s="25">
        <f>E28*5.46</f>
        <v>6710.34</v>
      </c>
      <c r="F38" s="25">
        <f>F28*17.6</f>
        <v>6124.8</v>
      </c>
      <c r="G38" s="25">
        <f>F38+E38</f>
        <v>12835.14</v>
      </c>
      <c r="H38" s="26">
        <f>G38+D38</f>
        <v>25150.26</v>
      </c>
    </row>
    <row r="39" spans="1:8" ht="12.75" customHeight="1">
      <c r="A39" s="6" t="s">
        <v>47</v>
      </c>
      <c r="B39" s="25">
        <f>B29*1.76</f>
        <v>3050.08</v>
      </c>
      <c r="C39" s="25">
        <f>C29*2.38</f>
        <v>9636.619999999999</v>
      </c>
      <c r="D39" s="25">
        <f>C39+B39</f>
        <v>12686.699999999999</v>
      </c>
      <c r="E39" s="25">
        <f>E29*5.46</f>
        <v>7267.26</v>
      </c>
      <c r="F39" s="25">
        <f>F29*17.6</f>
        <v>6177.6</v>
      </c>
      <c r="G39" s="25">
        <f>F39+E39</f>
        <v>13444.86</v>
      </c>
      <c r="H39" s="26">
        <f>G39+D39</f>
        <v>26131.559999999998</v>
      </c>
    </row>
    <row r="40" spans="1:8" ht="12.75" customHeight="1">
      <c r="A40" s="6" t="s">
        <v>52</v>
      </c>
      <c r="B40" s="25">
        <f>B30*1.76</f>
        <v>3819.2</v>
      </c>
      <c r="C40" s="25">
        <f>C30*2.38</f>
        <v>10664.779999999999</v>
      </c>
      <c r="D40" s="25">
        <f>C40+B40</f>
        <v>14483.98</v>
      </c>
      <c r="E40" s="25">
        <f>E30*5.46</f>
        <v>10357.62</v>
      </c>
      <c r="F40" s="25">
        <f>F30*17.6</f>
        <v>5438.400000000001</v>
      </c>
      <c r="G40" s="25">
        <f>F40+E40</f>
        <v>15796.02</v>
      </c>
      <c r="H40" s="26">
        <f>G40+D40</f>
        <v>30280</v>
      </c>
    </row>
    <row r="41" spans="1:8" ht="10.5" customHeight="1">
      <c r="A41" s="29"/>
      <c r="B41" s="10"/>
      <c r="C41" s="10"/>
      <c r="D41" s="10"/>
      <c r="E41" s="10"/>
      <c r="F41" s="10"/>
      <c r="G41" s="10"/>
      <c r="H41" s="12"/>
    </row>
    <row r="43" ht="12.75" customHeight="1">
      <c r="A43" s="59" t="s">
        <v>45</v>
      </c>
    </row>
    <row r="44" ht="12.75" customHeight="1">
      <c r="A44" s="59" t="s">
        <v>31</v>
      </c>
    </row>
    <row r="45" ht="12.75" customHeight="1">
      <c r="A45" s="59" t="s">
        <v>46</v>
      </c>
    </row>
    <row r="51" s="17" customFormat="1" ht="12.75" customHeight="1">
      <c r="A51" s="30"/>
    </row>
    <row r="85" s="17" customFormat="1" ht="12.75" customHeight="1">
      <c r="A85" s="30"/>
    </row>
    <row r="118" s="17" customFormat="1" ht="12.75" customHeight="1">
      <c r="A118" s="30"/>
    </row>
    <row r="130" s="17" customFormat="1" ht="12.75" customHeight="1">
      <c r="A130" s="30"/>
    </row>
    <row r="139" s="17" customFormat="1" ht="12.75" customHeight="1">
      <c r="A139" s="30"/>
    </row>
  </sheetData>
  <printOptions horizontalCentered="1"/>
  <pageMargins left="0.25" right="0.25" top="1" bottom="0.75" header="0.5" footer="0.25"/>
  <pageSetup fitToHeight="1" fitToWidth="1" horizontalDpi="300" verticalDpi="300" orientation="landscape" scale="90" r:id="rId1"/>
  <headerFooter alignWithMargins="0">
    <oddHeader>&amp;CThe University of Alabama in Huntsville
Unit Academic Reports 
</oddHeader>
    <oddFooter>&amp;L&amp;8Office of Institutional Research
02/23/2005 (mwc)
&amp;F</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135"/>
  <sheetViews>
    <sheetView workbookViewId="0" topLeftCell="A4">
      <selection activeCell="A5" sqref="A5"/>
    </sheetView>
  </sheetViews>
  <sheetFormatPr defaultColWidth="9.140625" defaultRowHeight="12.75" customHeight="1"/>
  <cols>
    <col min="1" max="1" width="20.7109375" style="2" customWidth="1"/>
    <col min="2" max="15" width="7.28125" style="2" customWidth="1"/>
    <col min="16" max="16384" width="9.140625" style="2" customWidth="1"/>
  </cols>
  <sheetData>
    <row r="1" ht="12.75" customHeight="1">
      <c r="A1" s="18" t="s">
        <v>26</v>
      </c>
    </row>
    <row r="2" ht="12.75" customHeight="1">
      <c r="A2" s="18"/>
    </row>
    <row r="3" spans="1:16" s="28" customFormat="1" ht="12.75" customHeight="1">
      <c r="A3" s="29"/>
      <c r="B3" s="48" t="s">
        <v>0</v>
      </c>
      <c r="C3" s="49"/>
      <c r="D3" s="48" t="s">
        <v>1</v>
      </c>
      <c r="E3" s="49"/>
      <c r="F3" s="48" t="s">
        <v>2</v>
      </c>
      <c r="G3" s="49"/>
      <c r="H3" s="48" t="s">
        <v>3</v>
      </c>
      <c r="I3" s="49"/>
      <c r="J3" s="48" t="s">
        <v>4</v>
      </c>
      <c r="K3" s="49"/>
      <c r="L3" s="48" t="s">
        <v>5</v>
      </c>
      <c r="M3" s="49"/>
      <c r="N3" s="48" t="s">
        <v>6</v>
      </c>
      <c r="O3" s="49"/>
      <c r="P3" s="38" t="s">
        <v>7</v>
      </c>
    </row>
    <row r="4" spans="1:16" s="28" customFormat="1" ht="12.75" customHeight="1">
      <c r="A4" s="60" t="s">
        <v>59</v>
      </c>
      <c r="B4" s="39" t="s">
        <v>8</v>
      </c>
      <c r="C4" s="40" t="s">
        <v>9</v>
      </c>
      <c r="D4" s="39" t="s">
        <v>8</v>
      </c>
      <c r="E4" s="40" t="s">
        <v>9</v>
      </c>
      <c r="F4" s="39" t="s">
        <v>8</v>
      </c>
      <c r="G4" s="40" t="s">
        <v>9</v>
      </c>
      <c r="H4" s="39" t="s">
        <v>8</v>
      </c>
      <c r="I4" s="40" t="s">
        <v>9</v>
      </c>
      <c r="J4" s="39" t="s">
        <v>8</v>
      </c>
      <c r="K4" s="40" t="s">
        <v>9</v>
      </c>
      <c r="L4" s="39" t="s">
        <v>8</v>
      </c>
      <c r="M4" s="40" t="s">
        <v>9</v>
      </c>
      <c r="N4" s="39" t="s">
        <v>8</v>
      </c>
      <c r="O4" s="40" t="s">
        <v>9</v>
      </c>
      <c r="P4" s="41" t="s">
        <v>6</v>
      </c>
    </row>
    <row r="5" spans="1:16" ht="12.75" customHeight="1">
      <c r="A5"/>
      <c r="B5" s="3"/>
      <c r="C5" s="4"/>
      <c r="D5" s="3"/>
      <c r="E5" s="4"/>
      <c r="F5" s="3"/>
      <c r="G5" s="4"/>
      <c r="H5" s="3"/>
      <c r="I5" s="4"/>
      <c r="J5" s="3"/>
      <c r="K5" s="4"/>
      <c r="L5" s="3"/>
      <c r="M5" s="4"/>
      <c r="N5" s="3"/>
      <c r="O5" s="4"/>
      <c r="P5" s="9"/>
    </row>
    <row r="6" spans="1:16" ht="12.75" customHeight="1">
      <c r="A6" s="6" t="s">
        <v>30</v>
      </c>
      <c r="B6" s="50">
        <v>1</v>
      </c>
      <c r="C6" s="51">
        <v>1</v>
      </c>
      <c r="D6" s="50">
        <v>0</v>
      </c>
      <c r="E6" s="51">
        <v>0</v>
      </c>
      <c r="F6" s="50">
        <v>0</v>
      </c>
      <c r="G6" s="51">
        <v>0</v>
      </c>
      <c r="H6" s="50">
        <v>0</v>
      </c>
      <c r="I6" s="51">
        <v>0</v>
      </c>
      <c r="J6" s="50">
        <v>0</v>
      </c>
      <c r="K6" s="51">
        <v>0</v>
      </c>
      <c r="L6" s="50">
        <v>0</v>
      </c>
      <c r="M6" s="51">
        <v>0</v>
      </c>
      <c r="N6" s="50">
        <f aca="true" t="shared" si="0" ref="N6:O10">L6+J6+H6+F6+D6+B6</f>
        <v>1</v>
      </c>
      <c r="O6" s="51">
        <f t="shared" si="0"/>
        <v>1</v>
      </c>
      <c r="P6" s="52">
        <f>O6+N6</f>
        <v>2</v>
      </c>
    </row>
    <row r="7" spans="1:16" ht="12.75" customHeight="1">
      <c r="A7" s="60" t="s">
        <v>32</v>
      </c>
      <c r="B7" s="50">
        <v>0</v>
      </c>
      <c r="C7" s="51">
        <v>0</v>
      </c>
      <c r="D7" s="50">
        <v>0</v>
      </c>
      <c r="E7" s="51">
        <v>0</v>
      </c>
      <c r="F7" s="50">
        <v>0</v>
      </c>
      <c r="G7" s="51">
        <v>0</v>
      </c>
      <c r="H7" s="50">
        <v>0</v>
      </c>
      <c r="I7" s="51">
        <v>0</v>
      </c>
      <c r="J7" s="50">
        <v>0</v>
      </c>
      <c r="K7" s="51">
        <v>0</v>
      </c>
      <c r="L7" s="50">
        <v>0</v>
      </c>
      <c r="M7" s="51">
        <v>0</v>
      </c>
      <c r="N7" s="50">
        <f t="shared" si="0"/>
        <v>0</v>
      </c>
      <c r="O7" s="51">
        <f t="shared" si="0"/>
        <v>0</v>
      </c>
      <c r="P7" s="52">
        <f>O7+N7</f>
        <v>0</v>
      </c>
    </row>
    <row r="8" spans="1:16" ht="12.75" customHeight="1">
      <c r="A8" s="60" t="s">
        <v>43</v>
      </c>
      <c r="B8" s="50">
        <v>1</v>
      </c>
      <c r="C8" s="51">
        <v>0</v>
      </c>
      <c r="D8" s="50">
        <v>0</v>
      </c>
      <c r="E8" s="51">
        <v>0</v>
      </c>
      <c r="F8" s="50">
        <v>0</v>
      </c>
      <c r="G8" s="51">
        <v>0</v>
      </c>
      <c r="H8" s="50">
        <v>0</v>
      </c>
      <c r="I8" s="51">
        <v>0</v>
      </c>
      <c r="J8" s="50">
        <v>0</v>
      </c>
      <c r="K8" s="51">
        <v>0</v>
      </c>
      <c r="L8" s="50">
        <v>0</v>
      </c>
      <c r="M8" s="51">
        <v>0</v>
      </c>
      <c r="N8" s="50">
        <f t="shared" si="0"/>
        <v>1</v>
      </c>
      <c r="O8" s="51">
        <f t="shared" si="0"/>
        <v>0</v>
      </c>
      <c r="P8" s="52">
        <f>O8+N8</f>
        <v>1</v>
      </c>
    </row>
    <row r="9" spans="1:16" ht="12.75" customHeight="1">
      <c r="A9" s="6" t="s">
        <v>47</v>
      </c>
      <c r="B9" s="50">
        <v>0</v>
      </c>
      <c r="C9" s="51">
        <v>0</v>
      </c>
      <c r="D9" s="50">
        <v>0</v>
      </c>
      <c r="E9" s="51">
        <v>1</v>
      </c>
      <c r="F9" s="50">
        <v>0</v>
      </c>
      <c r="G9" s="51">
        <v>0</v>
      </c>
      <c r="H9" s="50">
        <v>0</v>
      </c>
      <c r="I9" s="51">
        <v>0</v>
      </c>
      <c r="J9" s="50">
        <v>0</v>
      </c>
      <c r="K9" s="51">
        <v>0</v>
      </c>
      <c r="L9" s="50">
        <v>0</v>
      </c>
      <c r="M9" s="51">
        <v>0</v>
      </c>
      <c r="N9" s="50">
        <f t="shared" si="0"/>
        <v>0</v>
      </c>
      <c r="O9" s="51">
        <f t="shared" si="0"/>
        <v>1</v>
      </c>
      <c r="P9" s="52">
        <f>O9+N9</f>
        <v>1</v>
      </c>
    </row>
    <row r="10" spans="1:16" ht="12.75" customHeight="1">
      <c r="A10" s="6" t="s">
        <v>52</v>
      </c>
      <c r="B10" s="50">
        <v>0</v>
      </c>
      <c r="C10" s="51">
        <v>0</v>
      </c>
      <c r="D10" s="50">
        <v>0</v>
      </c>
      <c r="E10" s="51">
        <v>0</v>
      </c>
      <c r="F10" s="50">
        <v>0</v>
      </c>
      <c r="G10" s="51">
        <v>0</v>
      </c>
      <c r="H10" s="50">
        <v>0</v>
      </c>
      <c r="I10" s="51">
        <v>0</v>
      </c>
      <c r="J10" s="50">
        <v>0</v>
      </c>
      <c r="K10" s="51">
        <v>0</v>
      </c>
      <c r="L10" s="50">
        <v>0</v>
      </c>
      <c r="M10" s="51">
        <v>0</v>
      </c>
      <c r="N10" s="50">
        <f t="shared" si="0"/>
        <v>0</v>
      </c>
      <c r="O10" s="51">
        <f t="shared" si="0"/>
        <v>0</v>
      </c>
      <c r="P10" s="52">
        <f>O10+N10</f>
        <v>0</v>
      </c>
    </row>
    <row r="11" spans="2:16" ht="12.75" customHeight="1">
      <c r="B11" s="10"/>
      <c r="C11" s="11"/>
      <c r="D11" s="10"/>
      <c r="E11" s="11"/>
      <c r="F11" s="10"/>
      <c r="G11" s="11"/>
      <c r="H11" s="10"/>
      <c r="I11" s="11"/>
      <c r="J11" s="10"/>
      <c r="K11" s="11"/>
      <c r="L11" s="10"/>
      <c r="M11" s="11"/>
      <c r="N11" s="10"/>
      <c r="O11" s="11"/>
      <c r="P11" s="12"/>
    </row>
    <row r="13" ht="12.75" customHeight="1">
      <c r="A13" s="6" t="s">
        <v>13</v>
      </c>
    </row>
    <row r="14" spans="1:16" s="32" customFormat="1" ht="12.75" customHeight="1">
      <c r="A14" s="33" t="s">
        <v>11</v>
      </c>
      <c r="B14" s="48" t="s">
        <v>0</v>
      </c>
      <c r="C14" s="49"/>
      <c r="D14" s="48" t="s">
        <v>1</v>
      </c>
      <c r="E14" s="49"/>
      <c r="F14" s="48" t="s">
        <v>2</v>
      </c>
      <c r="G14" s="49"/>
      <c r="H14" s="48" t="s">
        <v>3</v>
      </c>
      <c r="I14" s="49"/>
      <c r="J14" s="48" t="s">
        <v>4</v>
      </c>
      <c r="K14" s="49"/>
      <c r="L14" s="48" t="s">
        <v>5</v>
      </c>
      <c r="M14" s="49"/>
      <c r="N14" s="48" t="s">
        <v>6</v>
      </c>
      <c r="O14" s="49"/>
      <c r="P14" s="38" t="s">
        <v>7</v>
      </c>
    </row>
    <row r="15" spans="1:16" s="32" customFormat="1" ht="12.75" customHeight="1">
      <c r="A15" s="33" t="s">
        <v>12</v>
      </c>
      <c r="B15" s="43" t="s">
        <v>8</v>
      </c>
      <c r="C15" s="44" t="s">
        <v>9</v>
      </c>
      <c r="D15" s="43" t="s">
        <v>8</v>
      </c>
      <c r="E15" s="44" t="s">
        <v>9</v>
      </c>
      <c r="F15" s="43" t="s">
        <v>8</v>
      </c>
      <c r="G15" s="44" t="s">
        <v>9</v>
      </c>
      <c r="H15" s="43" t="s">
        <v>8</v>
      </c>
      <c r="I15" s="44" t="s">
        <v>9</v>
      </c>
      <c r="J15" s="43" t="s">
        <v>8</v>
      </c>
      <c r="K15" s="44" t="s">
        <v>9</v>
      </c>
      <c r="L15" s="43" t="s">
        <v>8</v>
      </c>
      <c r="M15" s="44" t="s">
        <v>9</v>
      </c>
      <c r="N15" s="43" t="s">
        <v>8</v>
      </c>
      <c r="O15" s="44" t="s">
        <v>9</v>
      </c>
      <c r="P15" s="45" t="s">
        <v>6</v>
      </c>
    </row>
    <row r="16" spans="1:16" ht="12.75" customHeight="1">
      <c r="A16" s="6"/>
      <c r="B16" s="13"/>
      <c r="C16" s="14"/>
      <c r="D16" s="13"/>
      <c r="E16" s="14"/>
      <c r="F16" s="13"/>
      <c r="G16" s="14"/>
      <c r="H16" s="13"/>
      <c r="I16" s="14"/>
      <c r="J16" s="13"/>
      <c r="K16" s="14"/>
      <c r="L16" s="13"/>
      <c r="M16" s="14"/>
      <c r="N16" s="13"/>
      <c r="O16" s="14"/>
      <c r="P16" s="15"/>
    </row>
    <row r="17" spans="1:16" s="17" customFormat="1" ht="12.75" customHeight="1">
      <c r="A17" s="16" t="s">
        <v>30</v>
      </c>
      <c r="B17" s="50">
        <v>2</v>
      </c>
      <c r="C17" s="51">
        <v>1</v>
      </c>
      <c r="D17" s="50">
        <v>0</v>
      </c>
      <c r="E17" s="51">
        <v>1</v>
      </c>
      <c r="F17" s="50">
        <v>0</v>
      </c>
      <c r="G17" s="51">
        <v>0</v>
      </c>
      <c r="H17" s="50">
        <v>0</v>
      </c>
      <c r="I17" s="51">
        <v>0</v>
      </c>
      <c r="J17" s="50">
        <v>0</v>
      </c>
      <c r="K17" s="51">
        <v>0</v>
      </c>
      <c r="L17" s="50">
        <v>0</v>
      </c>
      <c r="M17" s="51">
        <v>0</v>
      </c>
      <c r="N17" s="50">
        <f aca="true" t="shared" si="1" ref="N17:O21">L17+J17+H17+F17+D17+B17</f>
        <v>2</v>
      </c>
      <c r="O17" s="51">
        <f t="shared" si="1"/>
        <v>2</v>
      </c>
      <c r="P17" s="52">
        <f>O17+N17</f>
        <v>4</v>
      </c>
    </row>
    <row r="18" spans="1:16" s="17" customFormat="1" ht="12.75" customHeight="1">
      <c r="A18" s="16" t="s">
        <v>32</v>
      </c>
      <c r="B18" s="50">
        <v>1</v>
      </c>
      <c r="C18" s="51">
        <v>0</v>
      </c>
      <c r="D18" s="50">
        <v>1</v>
      </c>
      <c r="E18" s="51">
        <v>1</v>
      </c>
      <c r="F18" s="50">
        <v>0</v>
      </c>
      <c r="G18" s="51">
        <v>0</v>
      </c>
      <c r="H18" s="50">
        <v>0</v>
      </c>
      <c r="I18" s="51">
        <v>0</v>
      </c>
      <c r="J18" s="50">
        <v>0</v>
      </c>
      <c r="K18" s="51">
        <v>0</v>
      </c>
      <c r="L18" s="50">
        <v>2</v>
      </c>
      <c r="M18" s="51">
        <v>0</v>
      </c>
      <c r="N18" s="50">
        <f t="shared" si="1"/>
        <v>4</v>
      </c>
      <c r="O18" s="51">
        <f t="shared" si="1"/>
        <v>1</v>
      </c>
      <c r="P18" s="52">
        <f>O18+N18</f>
        <v>5</v>
      </c>
    </row>
    <row r="19" spans="1:16" s="17" customFormat="1" ht="12.75" customHeight="1">
      <c r="A19" s="16" t="s">
        <v>43</v>
      </c>
      <c r="B19" s="50">
        <v>2</v>
      </c>
      <c r="C19" s="51">
        <v>0</v>
      </c>
      <c r="D19" s="50">
        <v>0</v>
      </c>
      <c r="E19" s="51">
        <v>0</v>
      </c>
      <c r="F19" s="50">
        <v>0</v>
      </c>
      <c r="G19" s="51">
        <v>0</v>
      </c>
      <c r="H19" s="50">
        <v>0</v>
      </c>
      <c r="I19" s="51">
        <v>0</v>
      </c>
      <c r="J19" s="50">
        <v>0</v>
      </c>
      <c r="K19" s="51">
        <v>0</v>
      </c>
      <c r="L19" s="50">
        <v>2</v>
      </c>
      <c r="M19" s="51">
        <v>0</v>
      </c>
      <c r="N19" s="50">
        <f t="shared" si="1"/>
        <v>4</v>
      </c>
      <c r="O19" s="51">
        <f t="shared" si="1"/>
        <v>0</v>
      </c>
      <c r="P19" s="52">
        <f>O19+N19</f>
        <v>4</v>
      </c>
    </row>
    <row r="20" spans="1:16" s="17" customFormat="1" ht="12.75" customHeight="1">
      <c r="A20" s="16" t="s">
        <v>47</v>
      </c>
      <c r="B20" s="50">
        <v>2</v>
      </c>
      <c r="C20" s="51">
        <v>1</v>
      </c>
      <c r="D20" s="50">
        <v>0</v>
      </c>
      <c r="E20" s="51">
        <v>1</v>
      </c>
      <c r="F20" s="50">
        <v>0</v>
      </c>
      <c r="G20" s="51">
        <v>0</v>
      </c>
      <c r="H20" s="50">
        <v>0</v>
      </c>
      <c r="I20" s="51">
        <v>0</v>
      </c>
      <c r="J20" s="50">
        <v>0</v>
      </c>
      <c r="K20" s="51">
        <v>0</v>
      </c>
      <c r="L20" s="50">
        <v>1</v>
      </c>
      <c r="M20" s="51">
        <v>0</v>
      </c>
      <c r="N20" s="50">
        <f t="shared" si="1"/>
        <v>3</v>
      </c>
      <c r="O20" s="51">
        <f t="shared" si="1"/>
        <v>2</v>
      </c>
      <c r="P20" s="52">
        <f>O20+N20</f>
        <v>5</v>
      </c>
    </row>
    <row r="21" spans="1:16" s="17" customFormat="1" ht="12.75" customHeight="1">
      <c r="A21" s="16" t="s">
        <v>52</v>
      </c>
      <c r="B21" s="50">
        <v>4</v>
      </c>
      <c r="C21" s="51">
        <v>0</v>
      </c>
      <c r="D21" s="50">
        <v>0</v>
      </c>
      <c r="E21" s="51">
        <v>0</v>
      </c>
      <c r="F21" s="50">
        <v>0</v>
      </c>
      <c r="G21" s="51">
        <v>0</v>
      </c>
      <c r="H21" s="50">
        <v>0</v>
      </c>
      <c r="I21" s="51">
        <v>0</v>
      </c>
      <c r="J21" s="50">
        <v>0</v>
      </c>
      <c r="K21" s="51">
        <v>0</v>
      </c>
      <c r="L21" s="50">
        <v>0</v>
      </c>
      <c r="M21" s="51">
        <v>0</v>
      </c>
      <c r="N21" s="50">
        <f t="shared" si="1"/>
        <v>4</v>
      </c>
      <c r="O21" s="51">
        <f t="shared" si="1"/>
        <v>0</v>
      </c>
      <c r="P21" s="52">
        <f>O21+N21</f>
        <v>4</v>
      </c>
    </row>
    <row r="22" spans="2:16" ht="12.75" customHeight="1">
      <c r="B22" s="10"/>
      <c r="C22" s="11"/>
      <c r="D22" s="10"/>
      <c r="E22" s="11"/>
      <c r="F22" s="10"/>
      <c r="G22" s="11"/>
      <c r="H22" s="10"/>
      <c r="I22" s="11"/>
      <c r="J22" s="10"/>
      <c r="K22" s="11"/>
      <c r="L22" s="10"/>
      <c r="M22" s="11"/>
      <c r="N22" s="10"/>
      <c r="O22" s="11"/>
      <c r="P22" s="12"/>
    </row>
    <row r="24" ht="12.75" customHeight="1">
      <c r="A24" s="85"/>
    </row>
    <row r="25" ht="12.75" customHeight="1">
      <c r="A25" s="28"/>
    </row>
    <row r="62" spans="1:16" s="17" customFormat="1" ht="12.75" customHeight="1">
      <c r="A62" s="2"/>
      <c r="B62" s="2"/>
      <c r="C62" s="2"/>
      <c r="D62" s="2"/>
      <c r="E62" s="2"/>
      <c r="F62" s="2"/>
      <c r="G62" s="2"/>
      <c r="H62" s="2"/>
      <c r="I62" s="2"/>
      <c r="J62" s="2"/>
      <c r="K62" s="2"/>
      <c r="L62" s="2"/>
      <c r="M62" s="2"/>
      <c r="N62" s="2"/>
      <c r="O62" s="2"/>
      <c r="P62" s="2"/>
    </row>
    <row r="72" spans="1:16" s="17" customFormat="1" ht="12.75" customHeight="1">
      <c r="A72" s="2"/>
      <c r="B72" s="2"/>
      <c r="C72" s="2"/>
      <c r="D72" s="2"/>
      <c r="E72" s="2"/>
      <c r="F72" s="2"/>
      <c r="G72" s="2"/>
      <c r="H72" s="2"/>
      <c r="I72" s="2"/>
      <c r="J72" s="2"/>
      <c r="K72" s="2"/>
      <c r="L72" s="2"/>
      <c r="M72" s="2"/>
      <c r="N72" s="2"/>
      <c r="O72" s="2"/>
      <c r="P72" s="2"/>
    </row>
    <row r="85" spans="1:16" s="17" customFormat="1" ht="12.75" customHeight="1">
      <c r="A85" s="2"/>
      <c r="B85" s="2"/>
      <c r="C85" s="2"/>
      <c r="D85" s="2"/>
      <c r="E85" s="2"/>
      <c r="F85" s="2"/>
      <c r="G85" s="2"/>
      <c r="H85" s="2"/>
      <c r="I85" s="2"/>
      <c r="J85" s="2"/>
      <c r="K85" s="2"/>
      <c r="L85" s="2"/>
      <c r="M85" s="2"/>
      <c r="N85" s="2"/>
      <c r="O85" s="2"/>
      <c r="P85" s="2"/>
    </row>
    <row r="115" spans="1:16" s="17" customFormat="1" ht="12.75" customHeight="1">
      <c r="A115" s="2"/>
      <c r="B115" s="2"/>
      <c r="C115" s="2"/>
      <c r="D115" s="2"/>
      <c r="E115" s="2"/>
      <c r="F115" s="2"/>
      <c r="G115" s="2"/>
      <c r="H115" s="2"/>
      <c r="I115" s="2"/>
      <c r="J115" s="2"/>
      <c r="K115" s="2"/>
      <c r="L115" s="2"/>
      <c r="M115" s="2"/>
      <c r="N115" s="2"/>
      <c r="O115" s="2"/>
      <c r="P115" s="2"/>
    </row>
    <row r="125" spans="1:16" s="17" customFormat="1" ht="12.75" customHeight="1">
      <c r="A125" s="2"/>
      <c r="B125" s="2"/>
      <c r="C125" s="2"/>
      <c r="D125" s="2"/>
      <c r="E125" s="2"/>
      <c r="F125" s="2"/>
      <c r="G125" s="2"/>
      <c r="H125" s="2"/>
      <c r="I125" s="2"/>
      <c r="J125" s="2"/>
      <c r="K125" s="2"/>
      <c r="L125" s="2"/>
      <c r="M125" s="2"/>
      <c r="N125" s="2"/>
      <c r="O125" s="2"/>
      <c r="P125" s="2"/>
    </row>
    <row r="135" spans="1:16" s="17" customFormat="1" ht="12.75" customHeight="1">
      <c r="A135" s="2"/>
      <c r="B135" s="2"/>
      <c r="C135" s="2"/>
      <c r="D135" s="2"/>
      <c r="E135" s="2"/>
      <c r="F135" s="2"/>
      <c r="G135" s="2"/>
      <c r="H135" s="2"/>
      <c r="I135" s="2"/>
      <c r="J135" s="2"/>
      <c r="K135" s="2"/>
      <c r="L135" s="2"/>
      <c r="M135" s="2"/>
      <c r="N135" s="2"/>
      <c r="O135" s="2"/>
      <c r="P135" s="2"/>
    </row>
  </sheetData>
  <printOptions horizontalCentered="1"/>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&amp;D
&amp;F</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47"/>
  <sheetViews>
    <sheetView workbookViewId="0" topLeftCell="A1">
      <selection activeCell="D11" sqref="D11"/>
    </sheetView>
  </sheetViews>
  <sheetFormatPr defaultColWidth="9.140625" defaultRowHeight="12.75" customHeight="1"/>
  <cols>
    <col min="1" max="1" width="25.7109375" style="32" customWidth="1"/>
    <col min="2" max="8" width="15.7109375" style="2" customWidth="1"/>
    <col min="9" max="16384" width="9.140625" style="2" customWidth="1"/>
  </cols>
  <sheetData>
    <row r="1" ht="12.75" customHeight="1">
      <c r="A1" s="31" t="s">
        <v>26</v>
      </c>
    </row>
    <row r="2" spans="6:8" ht="12.75" customHeight="1">
      <c r="F2"/>
      <c r="G2"/>
      <c r="H2"/>
    </row>
    <row r="3" spans="1:8" ht="12.75" customHeight="1">
      <c r="A3" s="33" t="s">
        <v>13</v>
      </c>
      <c r="F3"/>
      <c r="G3"/>
      <c r="H3"/>
    </row>
    <row r="4" spans="1:7" s="28" customFormat="1" ht="12.75" customHeight="1">
      <c r="A4" s="33" t="s">
        <v>11</v>
      </c>
      <c r="B4" s="46" t="s">
        <v>16</v>
      </c>
      <c r="C4" s="46" t="s">
        <v>14</v>
      </c>
      <c r="D4" s="46" t="s">
        <v>15</v>
      </c>
      <c r="E4" s="29"/>
      <c r="F4" s="29"/>
      <c r="G4" s="29"/>
    </row>
    <row r="5" spans="2:7" ht="12.75" customHeight="1">
      <c r="B5" s="9"/>
      <c r="C5" s="9"/>
      <c r="D5" s="9"/>
      <c r="E5"/>
      <c r="F5"/>
      <c r="G5"/>
    </row>
    <row r="6" spans="1:7" s="17" customFormat="1" ht="9.75" customHeight="1">
      <c r="A6" s="34" t="s">
        <v>30</v>
      </c>
      <c r="B6" s="15">
        <v>3</v>
      </c>
      <c r="C6" s="15">
        <f>OR!P17</f>
        <v>4</v>
      </c>
      <c r="D6" s="15">
        <v>3</v>
      </c>
      <c r="E6" s="27"/>
      <c r="F6" s="27"/>
      <c r="G6" s="27"/>
    </row>
    <row r="7" spans="1:7" s="17" customFormat="1" ht="12.75" customHeight="1">
      <c r="A7" s="34" t="s">
        <v>32</v>
      </c>
      <c r="B7" s="15">
        <v>2</v>
      </c>
      <c r="C7" s="15">
        <f>OR!P18</f>
        <v>5</v>
      </c>
      <c r="D7" s="15">
        <v>6</v>
      </c>
      <c r="E7" s="27"/>
      <c r="F7" s="27"/>
      <c r="G7" s="27"/>
    </row>
    <row r="8" spans="1:7" s="17" customFormat="1" ht="12.75" customHeight="1">
      <c r="A8" s="34" t="s">
        <v>43</v>
      </c>
      <c r="B8" s="15">
        <v>2</v>
      </c>
      <c r="C8" s="15">
        <f>OR!P19</f>
        <v>4</v>
      </c>
      <c r="D8" s="15">
        <v>6</v>
      </c>
      <c r="E8" s="27"/>
      <c r="F8" s="27"/>
      <c r="G8" s="27"/>
    </row>
    <row r="9" spans="1:7" s="17" customFormat="1" ht="12.75" customHeight="1">
      <c r="A9" s="34" t="s">
        <v>47</v>
      </c>
      <c r="B9" s="15">
        <v>4</v>
      </c>
      <c r="C9" s="15">
        <f>OR!P20</f>
        <v>5</v>
      </c>
      <c r="D9" s="15">
        <v>4</v>
      </c>
      <c r="E9" s="27"/>
      <c r="F9" s="27"/>
      <c r="G9" s="27"/>
    </row>
    <row r="10" spans="1:7" s="17" customFormat="1" ht="12.75" customHeight="1">
      <c r="A10" s="34" t="s">
        <v>52</v>
      </c>
      <c r="B10" s="15">
        <v>2</v>
      </c>
      <c r="C10" s="15">
        <f>OR!P21</f>
        <v>4</v>
      </c>
      <c r="D10" s="15">
        <v>4</v>
      </c>
      <c r="E10" s="27"/>
      <c r="F10" s="27"/>
      <c r="G10" s="27"/>
    </row>
    <row r="11" spans="2:7" ht="12.75" customHeight="1">
      <c r="B11" s="10"/>
      <c r="C11" s="10"/>
      <c r="D11" s="12"/>
      <c r="E11"/>
      <c r="F11"/>
      <c r="G11"/>
    </row>
    <row r="28" s="17" customFormat="1" ht="12.75" customHeight="1">
      <c r="A28" s="35"/>
    </row>
    <row r="59" s="17" customFormat="1" ht="12.75" customHeight="1">
      <c r="A59" s="35"/>
    </row>
    <row r="93" s="17" customFormat="1" ht="12.75" customHeight="1">
      <c r="A93" s="35"/>
    </row>
    <row r="126" s="17" customFormat="1" ht="12.75" customHeight="1">
      <c r="A126" s="35"/>
    </row>
    <row r="138" s="17" customFormat="1" ht="12.75" customHeight="1">
      <c r="A138" s="35"/>
    </row>
    <row r="147" s="17" customFormat="1" ht="12.75" customHeight="1">
      <c r="A147" s="35"/>
    </row>
  </sheetData>
  <printOptions/>
  <pageMargins left="1"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02/23/2005 (mwc)
&amp;F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114"/>
  <sheetViews>
    <sheetView workbookViewId="0" topLeftCell="A1">
      <selection activeCell="A5" sqref="A5"/>
    </sheetView>
  </sheetViews>
  <sheetFormatPr defaultColWidth="9.140625" defaultRowHeight="12.75" customHeight="1"/>
  <cols>
    <col min="1" max="1" width="20.7109375" style="2" customWidth="1"/>
    <col min="2" max="15" width="7.28125" style="2" customWidth="1"/>
    <col min="16" max="16384" width="9.140625" style="2" customWidth="1"/>
  </cols>
  <sheetData>
    <row r="1" ht="12.75" customHeight="1">
      <c r="A1" s="63" t="s">
        <v>42</v>
      </c>
    </row>
    <row r="2" ht="12.75" customHeight="1">
      <c r="A2" s="1"/>
    </row>
    <row r="3" spans="1:16" s="28" customFormat="1" ht="12.75" customHeight="1">
      <c r="A3" s="29"/>
      <c r="B3" s="48" t="s">
        <v>0</v>
      </c>
      <c r="C3" s="49"/>
      <c r="D3" s="48" t="s">
        <v>1</v>
      </c>
      <c r="E3" s="49"/>
      <c r="F3" s="48" t="s">
        <v>2</v>
      </c>
      <c r="G3" s="49"/>
      <c r="H3" s="48" t="s">
        <v>3</v>
      </c>
      <c r="I3" s="49"/>
      <c r="J3" s="48" t="s">
        <v>4</v>
      </c>
      <c r="K3" s="49"/>
      <c r="L3" s="48" t="s">
        <v>5</v>
      </c>
      <c r="M3" s="49"/>
      <c r="N3" s="48" t="s">
        <v>6</v>
      </c>
      <c r="O3" s="49"/>
      <c r="P3" s="38" t="s">
        <v>7</v>
      </c>
    </row>
    <row r="4" spans="1:16" s="28" customFormat="1" ht="12.75"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41" t="s">
        <v>6</v>
      </c>
    </row>
    <row r="5" spans="1:16" ht="12.75" customHeight="1">
      <c r="A5"/>
      <c r="B5" s="3"/>
      <c r="C5" s="4"/>
      <c r="D5" s="3"/>
      <c r="E5" s="4"/>
      <c r="F5" s="3"/>
      <c r="G5" s="4"/>
      <c r="H5" s="3"/>
      <c r="I5" s="4"/>
      <c r="J5" s="3"/>
      <c r="K5" s="4"/>
      <c r="L5" s="3"/>
      <c r="M5" s="4"/>
      <c r="N5" s="3"/>
      <c r="O5" s="4"/>
      <c r="P5" s="9"/>
    </row>
    <row r="6" spans="1:16" ht="12.75" customHeight="1">
      <c r="A6" s="6" t="s">
        <v>30</v>
      </c>
      <c r="B6" s="50">
        <v>2</v>
      </c>
      <c r="C6" s="51">
        <v>2</v>
      </c>
      <c r="D6" s="50">
        <v>0</v>
      </c>
      <c r="E6" s="51">
        <v>0</v>
      </c>
      <c r="F6" s="50">
        <v>0</v>
      </c>
      <c r="G6" s="51">
        <v>0</v>
      </c>
      <c r="H6" s="50">
        <v>0</v>
      </c>
      <c r="I6" s="51">
        <v>0</v>
      </c>
      <c r="J6" s="50">
        <v>0</v>
      </c>
      <c r="K6" s="51">
        <v>0</v>
      </c>
      <c r="L6" s="50">
        <v>0</v>
      </c>
      <c r="M6" s="51">
        <v>0</v>
      </c>
      <c r="N6" s="50">
        <f aca="true" t="shared" si="0" ref="N6:O10">L6+J6+H6+F6+D6+B6</f>
        <v>2</v>
      </c>
      <c r="O6" s="51">
        <f t="shared" si="0"/>
        <v>2</v>
      </c>
      <c r="P6" s="52">
        <f>O6+N6</f>
        <v>4</v>
      </c>
    </row>
    <row r="7" spans="1:16" ht="12.75" customHeight="1">
      <c r="A7" s="60" t="s">
        <v>32</v>
      </c>
      <c r="B7" s="50">
        <v>4</v>
      </c>
      <c r="C7" s="51">
        <v>0</v>
      </c>
      <c r="D7" s="50">
        <v>1</v>
      </c>
      <c r="E7" s="51">
        <v>0</v>
      </c>
      <c r="F7" s="50">
        <v>0</v>
      </c>
      <c r="G7" s="51">
        <v>0</v>
      </c>
      <c r="H7" s="50">
        <v>0</v>
      </c>
      <c r="I7" s="51">
        <v>0</v>
      </c>
      <c r="J7" s="50">
        <v>0</v>
      </c>
      <c r="K7" s="51">
        <v>0</v>
      </c>
      <c r="L7" s="50">
        <v>0</v>
      </c>
      <c r="M7" s="51">
        <v>0</v>
      </c>
      <c r="N7" s="50">
        <f t="shared" si="0"/>
        <v>5</v>
      </c>
      <c r="O7" s="51">
        <f t="shared" si="0"/>
        <v>0</v>
      </c>
      <c r="P7" s="52">
        <f>O7+N7</f>
        <v>5</v>
      </c>
    </row>
    <row r="8" spans="1:16" ht="12.75" customHeight="1">
      <c r="A8" s="60" t="s">
        <v>43</v>
      </c>
      <c r="B8" s="50">
        <v>4</v>
      </c>
      <c r="C8" s="51">
        <v>1</v>
      </c>
      <c r="D8" s="50">
        <v>0</v>
      </c>
      <c r="E8" s="51">
        <v>0</v>
      </c>
      <c r="F8" s="50">
        <v>0</v>
      </c>
      <c r="G8" s="51">
        <v>0</v>
      </c>
      <c r="H8" s="50">
        <v>0</v>
      </c>
      <c r="I8" s="51">
        <v>0</v>
      </c>
      <c r="J8" s="50">
        <v>0</v>
      </c>
      <c r="K8" s="51">
        <v>0</v>
      </c>
      <c r="L8" s="50">
        <v>1</v>
      </c>
      <c r="M8" s="51">
        <v>0</v>
      </c>
      <c r="N8" s="50">
        <f t="shared" si="0"/>
        <v>5</v>
      </c>
      <c r="O8" s="51">
        <f t="shared" si="0"/>
        <v>1</v>
      </c>
      <c r="P8" s="52">
        <f>O8+N8</f>
        <v>6</v>
      </c>
    </row>
    <row r="9" spans="1:16" ht="12.75" customHeight="1">
      <c r="A9" s="6" t="s">
        <v>47</v>
      </c>
      <c r="B9" s="50">
        <v>0</v>
      </c>
      <c r="C9" s="51">
        <v>1</v>
      </c>
      <c r="D9" s="50">
        <v>0</v>
      </c>
      <c r="E9" s="51">
        <v>0</v>
      </c>
      <c r="F9" s="50">
        <v>0</v>
      </c>
      <c r="G9" s="51">
        <v>0</v>
      </c>
      <c r="H9" s="50">
        <v>0</v>
      </c>
      <c r="I9" s="51">
        <v>0</v>
      </c>
      <c r="J9" s="50">
        <v>1</v>
      </c>
      <c r="K9" s="51">
        <v>0</v>
      </c>
      <c r="L9" s="50">
        <v>0</v>
      </c>
      <c r="M9" s="51">
        <v>0</v>
      </c>
      <c r="N9" s="50">
        <f t="shared" si="0"/>
        <v>1</v>
      </c>
      <c r="O9" s="51">
        <f t="shared" si="0"/>
        <v>1</v>
      </c>
      <c r="P9" s="52">
        <f>O9+N9</f>
        <v>2</v>
      </c>
    </row>
    <row r="10" spans="1:16" ht="12.75" customHeight="1">
      <c r="A10" s="6" t="s">
        <v>52</v>
      </c>
      <c r="B10" s="50">
        <v>1</v>
      </c>
      <c r="C10" s="51">
        <v>0</v>
      </c>
      <c r="D10" s="50">
        <v>0</v>
      </c>
      <c r="E10" s="51">
        <v>1</v>
      </c>
      <c r="F10" s="50">
        <v>0</v>
      </c>
      <c r="G10" s="51">
        <v>0</v>
      </c>
      <c r="H10" s="50">
        <v>0</v>
      </c>
      <c r="I10" s="51">
        <v>1</v>
      </c>
      <c r="J10" s="50">
        <v>0</v>
      </c>
      <c r="K10" s="51">
        <v>0</v>
      </c>
      <c r="L10" s="50">
        <v>0</v>
      </c>
      <c r="M10" s="51">
        <v>0</v>
      </c>
      <c r="N10" s="50">
        <f t="shared" si="0"/>
        <v>1</v>
      </c>
      <c r="O10" s="51">
        <f t="shared" si="0"/>
        <v>2</v>
      </c>
      <c r="P10" s="52">
        <f>O10+N10</f>
        <v>3</v>
      </c>
    </row>
    <row r="11" spans="2:16" ht="12.75" customHeight="1">
      <c r="B11" s="10"/>
      <c r="C11" s="11"/>
      <c r="D11" s="10"/>
      <c r="E11" s="11"/>
      <c r="F11" s="10"/>
      <c r="G11" s="11"/>
      <c r="H11" s="10"/>
      <c r="I11" s="11"/>
      <c r="J11" s="10"/>
      <c r="K11" s="11"/>
      <c r="L11" s="10"/>
      <c r="M11" s="11"/>
      <c r="N11" s="10"/>
      <c r="O11" s="11"/>
      <c r="P11" s="12"/>
    </row>
    <row r="13" ht="12.75" customHeight="1">
      <c r="A13" s="6" t="s">
        <v>10</v>
      </c>
    </row>
    <row r="14" spans="1:16" s="32" customFormat="1" ht="12.75" customHeight="1">
      <c r="A14" s="33" t="s">
        <v>11</v>
      </c>
      <c r="B14" s="48" t="s">
        <v>0</v>
      </c>
      <c r="C14" s="49"/>
      <c r="D14" s="48" t="s">
        <v>1</v>
      </c>
      <c r="E14" s="49"/>
      <c r="F14" s="48" t="s">
        <v>2</v>
      </c>
      <c r="G14" s="49"/>
      <c r="H14" s="48" t="s">
        <v>3</v>
      </c>
      <c r="I14" s="49"/>
      <c r="J14" s="48" t="s">
        <v>4</v>
      </c>
      <c r="K14" s="49"/>
      <c r="L14" s="48" t="s">
        <v>5</v>
      </c>
      <c r="M14" s="49"/>
      <c r="N14" s="48" t="s">
        <v>6</v>
      </c>
      <c r="O14" s="49"/>
      <c r="P14" s="38" t="s">
        <v>7</v>
      </c>
    </row>
    <row r="15" spans="1:16" s="32" customFormat="1" ht="12.75" customHeight="1">
      <c r="A15" s="33" t="s">
        <v>12</v>
      </c>
      <c r="B15" s="43" t="s">
        <v>8</v>
      </c>
      <c r="C15" s="44" t="s">
        <v>9</v>
      </c>
      <c r="D15" s="43" t="s">
        <v>8</v>
      </c>
      <c r="E15" s="44" t="s">
        <v>9</v>
      </c>
      <c r="F15" s="43" t="s">
        <v>8</v>
      </c>
      <c r="G15" s="44" t="s">
        <v>9</v>
      </c>
      <c r="H15" s="43" t="s">
        <v>8</v>
      </c>
      <c r="I15" s="44" t="s">
        <v>9</v>
      </c>
      <c r="J15" s="43" t="s">
        <v>8</v>
      </c>
      <c r="K15" s="44" t="s">
        <v>9</v>
      </c>
      <c r="L15" s="43" t="s">
        <v>8</v>
      </c>
      <c r="M15" s="44" t="s">
        <v>9</v>
      </c>
      <c r="N15" s="43" t="s">
        <v>8</v>
      </c>
      <c r="O15" s="44" t="s">
        <v>9</v>
      </c>
      <c r="P15" s="45" t="s">
        <v>6</v>
      </c>
    </row>
    <row r="16" spans="1:16" ht="12.75" customHeight="1">
      <c r="A16" s="6"/>
      <c r="B16" s="13"/>
      <c r="C16" s="14"/>
      <c r="D16" s="13"/>
      <c r="E16" s="14"/>
      <c r="F16" s="13"/>
      <c r="G16" s="14"/>
      <c r="H16" s="13"/>
      <c r="I16" s="14"/>
      <c r="J16" s="13"/>
      <c r="K16" s="14"/>
      <c r="L16" s="13"/>
      <c r="M16" s="14"/>
      <c r="N16" s="13"/>
      <c r="O16" s="14"/>
      <c r="P16" s="15"/>
    </row>
    <row r="17" spans="1:16" s="17" customFormat="1" ht="12.75" customHeight="1">
      <c r="A17" s="16" t="s">
        <v>30</v>
      </c>
      <c r="B17" s="50">
        <v>23</v>
      </c>
      <c r="C17" s="51">
        <v>7</v>
      </c>
      <c r="D17" s="50">
        <v>1</v>
      </c>
      <c r="E17" s="51">
        <v>2</v>
      </c>
      <c r="F17" s="50">
        <v>0</v>
      </c>
      <c r="G17" s="51">
        <v>0</v>
      </c>
      <c r="H17" s="50">
        <v>0</v>
      </c>
      <c r="I17" s="51">
        <v>1</v>
      </c>
      <c r="J17" s="50">
        <v>1</v>
      </c>
      <c r="K17" s="51">
        <v>0</v>
      </c>
      <c r="L17" s="50">
        <v>1</v>
      </c>
      <c r="M17" s="51">
        <v>0</v>
      </c>
      <c r="N17" s="50">
        <f aca="true" t="shared" si="1" ref="N17:O21">L17+J17+H17+F17+D17+B17</f>
        <v>26</v>
      </c>
      <c r="O17" s="51">
        <f t="shared" si="1"/>
        <v>10</v>
      </c>
      <c r="P17" s="52">
        <f>O17+N17</f>
        <v>36</v>
      </c>
    </row>
    <row r="18" spans="1:16" s="17" customFormat="1" ht="12.75" customHeight="1">
      <c r="A18" s="16" t="s">
        <v>32</v>
      </c>
      <c r="B18" s="50">
        <v>24</v>
      </c>
      <c r="C18" s="51">
        <v>6</v>
      </c>
      <c r="D18" s="50">
        <v>1</v>
      </c>
      <c r="E18" s="51">
        <v>2</v>
      </c>
      <c r="F18" s="50">
        <v>0</v>
      </c>
      <c r="G18" s="51">
        <v>0</v>
      </c>
      <c r="H18" s="50">
        <v>0</v>
      </c>
      <c r="I18" s="51">
        <v>2</v>
      </c>
      <c r="J18" s="50">
        <v>1</v>
      </c>
      <c r="K18" s="51">
        <v>0</v>
      </c>
      <c r="L18" s="50">
        <v>2</v>
      </c>
      <c r="M18" s="51">
        <v>0</v>
      </c>
      <c r="N18" s="50">
        <f t="shared" si="1"/>
        <v>28</v>
      </c>
      <c r="O18" s="51">
        <f t="shared" si="1"/>
        <v>10</v>
      </c>
      <c r="P18" s="52">
        <f>O18+N18</f>
        <v>38</v>
      </c>
    </row>
    <row r="19" spans="1:16" s="17" customFormat="1" ht="12.75" customHeight="1">
      <c r="A19" s="16" t="s">
        <v>43</v>
      </c>
      <c r="B19" s="50">
        <v>22</v>
      </c>
      <c r="C19" s="51">
        <v>5</v>
      </c>
      <c r="D19" s="50">
        <v>0</v>
      </c>
      <c r="E19" s="51">
        <v>2</v>
      </c>
      <c r="F19" s="50">
        <v>0</v>
      </c>
      <c r="G19" s="51">
        <v>0</v>
      </c>
      <c r="H19" s="50">
        <v>0</v>
      </c>
      <c r="I19" s="51">
        <v>1</v>
      </c>
      <c r="J19" s="50">
        <v>1</v>
      </c>
      <c r="K19" s="51">
        <v>0</v>
      </c>
      <c r="L19" s="50">
        <v>2</v>
      </c>
      <c r="M19" s="51">
        <v>0</v>
      </c>
      <c r="N19" s="50">
        <f t="shared" si="1"/>
        <v>25</v>
      </c>
      <c r="O19" s="51">
        <f t="shared" si="1"/>
        <v>8</v>
      </c>
      <c r="P19" s="52">
        <f>O19+N19</f>
        <v>33</v>
      </c>
    </row>
    <row r="20" spans="1:16" s="17" customFormat="1" ht="12.75" customHeight="1">
      <c r="A20" s="16" t="s">
        <v>47</v>
      </c>
      <c r="B20" s="50">
        <v>23</v>
      </c>
      <c r="C20" s="51">
        <v>6</v>
      </c>
      <c r="D20" s="50">
        <v>0</v>
      </c>
      <c r="E20" s="51">
        <v>1</v>
      </c>
      <c r="F20" s="50">
        <v>0</v>
      </c>
      <c r="G20" s="51">
        <v>0</v>
      </c>
      <c r="H20" s="50">
        <v>0</v>
      </c>
      <c r="I20" s="51">
        <v>1</v>
      </c>
      <c r="J20" s="50">
        <v>1</v>
      </c>
      <c r="K20" s="51">
        <v>0</v>
      </c>
      <c r="L20" s="50">
        <v>0</v>
      </c>
      <c r="M20" s="51">
        <v>0</v>
      </c>
      <c r="N20" s="50">
        <f t="shared" si="1"/>
        <v>24</v>
      </c>
      <c r="O20" s="51">
        <f t="shared" si="1"/>
        <v>8</v>
      </c>
      <c r="P20" s="52">
        <f>O20+N20</f>
        <v>32</v>
      </c>
    </row>
    <row r="21" spans="1:16" s="17" customFormat="1" ht="12.75" customHeight="1">
      <c r="A21" s="16" t="s">
        <v>52</v>
      </c>
      <c r="B21" s="50">
        <v>18</v>
      </c>
      <c r="C21" s="51">
        <v>7</v>
      </c>
      <c r="D21" s="50">
        <v>1</v>
      </c>
      <c r="E21" s="51">
        <v>1</v>
      </c>
      <c r="F21" s="50">
        <v>0</v>
      </c>
      <c r="G21" s="51">
        <v>0</v>
      </c>
      <c r="H21" s="50">
        <v>1</v>
      </c>
      <c r="I21" s="51">
        <v>1</v>
      </c>
      <c r="J21" s="50">
        <v>0</v>
      </c>
      <c r="K21" s="51">
        <v>0</v>
      </c>
      <c r="L21" s="50">
        <v>0</v>
      </c>
      <c r="M21" s="51">
        <v>0</v>
      </c>
      <c r="N21" s="50">
        <f t="shared" si="1"/>
        <v>20</v>
      </c>
      <c r="O21" s="51">
        <f t="shared" si="1"/>
        <v>9</v>
      </c>
      <c r="P21" s="52">
        <f>O21+N21</f>
        <v>29</v>
      </c>
    </row>
    <row r="22" spans="2:16" ht="12.75" customHeight="1">
      <c r="B22" s="10"/>
      <c r="C22" s="11"/>
      <c r="D22" s="10"/>
      <c r="E22" s="11"/>
      <c r="F22" s="10"/>
      <c r="G22" s="11"/>
      <c r="H22" s="10"/>
      <c r="I22" s="11"/>
      <c r="J22" s="10"/>
      <c r="K22" s="11"/>
      <c r="L22" s="10"/>
      <c r="M22" s="11"/>
      <c r="N22" s="10"/>
      <c r="O22" s="11"/>
      <c r="P22" s="12"/>
    </row>
    <row r="24" ht="12.75" customHeight="1">
      <c r="A24" s="61"/>
    </row>
    <row r="25" ht="12.75" customHeight="1">
      <c r="A25" s="28"/>
    </row>
    <row r="26" ht="12.75" customHeight="1">
      <c r="A26" s="85"/>
    </row>
    <row r="41" spans="1:16" s="17" customFormat="1" ht="12.75" customHeight="1">
      <c r="A41" s="2"/>
      <c r="B41" s="2"/>
      <c r="C41" s="2"/>
      <c r="D41" s="2"/>
      <c r="E41" s="2"/>
      <c r="F41" s="2"/>
      <c r="G41" s="2"/>
      <c r="H41" s="2"/>
      <c r="I41" s="2"/>
      <c r="J41" s="2"/>
      <c r="K41" s="2"/>
      <c r="L41" s="2"/>
      <c r="M41" s="2"/>
      <c r="N41" s="2"/>
      <c r="O41" s="2"/>
      <c r="P41" s="2"/>
    </row>
    <row r="51" spans="1:16" s="17" customFormat="1" ht="12.75" customHeight="1">
      <c r="A51" s="2"/>
      <c r="B51" s="2"/>
      <c r="C51" s="2"/>
      <c r="D51" s="2"/>
      <c r="E51" s="2"/>
      <c r="F51" s="2"/>
      <c r="G51" s="2"/>
      <c r="H51" s="2"/>
      <c r="I51" s="2"/>
      <c r="J51" s="2"/>
      <c r="K51" s="2"/>
      <c r="L51" s="2"/>
      <c r="M51" s="2"/>
      <c r="N51" s="2"/>
      <c r="O51" s="2"/>
      <c r="P51" s="2"/>
    </row>
    <row r="64" spans="1:16" s="17" customFormat="1" ht="12.75" customHeight="1">
      <c r="A64" s="2"/>
      <c r="B64" s="2"/>
      <c r="C64" s="2"/>
      <c r="D64" s="2"/>
      <c r="E64" s="2"/>
      <c r="F64" s="2"/>
      <c r="G64" s="2"/>
      <c r="H64" s="2"/>
      <c r="I64" s="2"/>
      <c r="J64" s="2"/>
      <c r="K64" s="2"/>
      <c r="L64" s="2"/>
      <c r="M64" s="2"/>
      <c r="N64" s="2"/>
      <c r="O64" s="2"/>
      <c r="P64" s="2"/>
    </row>
    <row r="94" spans="1:16" s="17" customFormat="1" ht="12.75" customHeight="1">
      <c r="A94" s="2"/>
      <c r="B94" s="2"/>
      <c r="C94" s="2"/>
      <c r="D94" s="2"/>
      <c r="E94" s="2"/>
      <c r="F94" s="2"/>
      <c r="G94" s="2"/>
      <c r="H94" s="2"/>
      <c r="I94" s="2"/>
      <c r="J94" s="2"/>
      <c r="K94" s="2"/>
      <c r="L94" s="2"/>
      <c r="M94" s="2"/>
      <c r="N94" s="2"/>
      <c r="O94" s="2"/>
      <c r="P94" s="2"/>
    </row>
    <row r="104" spans="1:16" s="17" customFormat="1" ht="12.75" customHeight="1">
      <c r="A104" s="2"/>
      <c r="B104" s="2"/>
      <c r="C104" s="2"/>
      <c r="D104" s="2"/>
      <c r="E104" s="2"/>
      <c r="F104" s="2"/>
      <c r="G104" s="2"/>
      <c r="H104" s="2"/>
      <c r="I104" s="2"/>
      <c r="J104" s="2"/>
      <c r="K104" s="2"/>
      <c r="L104" s="2"/>
      <c r="M104" s="2"/>
      <c r="N104" s="2"/>
      <c r="O104" s="2"/>
      <c r="P104" s="2"/>
    </row>
    <row r="114" spans="1:16" s="17" customFormat="1" ht="12.75" customHeight="1">
      <c r="A114" s="2"/>
      <c r="B114" s="2"/>
      <c r="C114" s="2"/>
      <c r="D114" s="2"/>
      <c r="E114" s="2"/>
      <c r="F114" s="2"/>
      <c r="G114" s="2"/>
      <c r="H114" s="2"/>
      <c r="I114" s="2"/>
      <c r="J114" s="2"/>
      <c r="K114" s="2"/>
      <c r="L114" s="2"/>
      <c r="M114" s="2"/>
      <c r="N114" s="2"/>
      <c r="O114" s="2"/>
      <c r="P114" s="2"/>
    </row>
  </sheetData>
  <printOptions horizontalCentered="1"/>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&amp;D
&amp;F</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97"/>
  <sheetViews>
    <sheetView workbookViewId="0" topLeftCell="A1">
      <selection activeCell="C31" sqref="C27:C31"/>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3" t="s">
        <v>42</v>
      </c>
      <c r="B1" s="17"/>
      <c r="C1" s="17"/>
      <c r="D1" s="17"/>
      <c r="E1" s="17"/>
      <c r="F1"/>
      <c r="G1"/>
      <c r="H1"/>
    </row>
    <row r="2" spans="6:8" ht="12.75" customHeight="1">
      <c r="F2"/>
      <c r="G2"/>
      <c r="H2"/>
    </row>
    <row r="3" spans="1:8" ht="12.75" customHeight="1">
      <c r="A3" s="6" t="s">
        <v>10</v>
      </c>
      <c r="F3"/>
      <c r="G3"/>
      <c r="H3"/>
    </row>
    <row r="4" spans="1:7" s="28" customFormat="1" ht="12.75" customHeight="1">
      <c r="A4" s="6" t="s">
        <v>11</v>
      </c>
      <c r="B4" s="46" t="s">
        <v>16</v>
      </c>
      <c r="C4" s="46" t="s">
        <v>14</v>
      </c>
      <c r="D4" s="46" t="s">
        <v>15</v>
      </c>
      <c r="E4" s="29"/>
      <c r="F4" s="29"/>
      <c r="G4" s="29"/>
    </row>
    <row r="5" spans="2:7" ht="12.75" customHeight="1">
      <c r="B5" s="9"/>
      <c r="C5" s="9"/>
      <c r="D5" s="9"/>
      <c r="E5"/>
      <c r="F5"/>
      <c r="G5"/>
    </row>
    <row r="6" spans="1:7" s="17" customFormat="1" ht="12.75" customHeight="1">
      <c r="A6" s="16" t="s">
        <v>30</v>
      </c>
      <c r="B6" s="15">
        <v>19</v>
      </c>
      <c r="C6" s="15">
        <f>OPE!P17</f>
        <v>36</v>
      </c>
      <c r="D6" s="15">
        <v>35</v>
      </c>
      <c r="E6" s="27"/>
      <c r="F6" s="27"/>
      <c r="G6" s="27"/>
    </row>
    <row r="7" spans="1:7" s="17" customFormat="1" ht="12.75" customHeight="1">
      <c r="A7" s="16" t="s">
        <v>32</v>
      </c>
      <c r="B7" s="15">
        <v>14</v>
      </c>
      <c r="C7" s="15">
        <f>OPE!P18</f>
        <v>38</v>
      </c>
      <c r="D7" s="15">
        <v>35</v>
      </c>
      <c r="E7" s="27"/>
      <c r="F7" s="27"/>
      <c r="G7" s="27"/>
    </row>
    <row r="8" spans="1:7" s="17" customFormat="1" ht="12.75" customHeight="1">
      <c r="A8" s="16" t="s">
        <v>43</v>
      </c>
      <c r="B8" s="15">
        <v>22</v>
      </c>
      <c r="C8" s="15">
        <f>OPE!P19</f>
        <v>33</v>
      </c>
      <c r="D8" s="15">
        <f>32+1</f>
        <v>33</v>
      </c>
      <c r="E8" s="27"/>
      <c r="F8" s="27"/>
      <c r="G8" s="27"/>
    </row>
    <row r="9" spans="1:7" s="17" customFormat="1" ht="12.75" customHeight="1">
      <c r="A9" s="16" t="s">
        <v>47</v>
      </c>
      <c r="B9" s="15">
        <v>19</v>
      </c>
      <c r="C9" s="15">
        <f>OPE!P20</f>
        <v>32</v>
      </c>
      <c r="D9" s="15">
        <v>29</v>
      </c>
      <c r="E9" s="27"/>
      <c r="F9" s="27"/>
      <c r="G9" s="27"/>
    </row>
    <row r="10" spans="1:7" s="17" customFormat="1" ht="12.75" customHeight="1">
      <c r="A10" s="16" t="s">
        <v>52</v>
      </c>
      <c r="B10" s="15">
        <v>14</v>
      </c>
      <c r="C10" s="15">
        <f>OPE!P21</f>
        <v>29</v>
      </c>
      <c r="D10" s="15">
        <v>26</v>
      </c>
      <c r="E10" s="27"/>
      <c r="F10" s="27"/>
      <c r="G10" s="27"/>
    </row>
    <row r="11" spans="1:4" ht="12.75" customHeight="1">
      <c r="A11" s="29"/>
      <c r="B11" s="12"/>
      <c r="C11" s="12"/>
      <c r="D11" s="12"/>
    </row>
    <row r="12" spans="6:8" ht="12.75" customHeight="1">
      <c r="F12"/>
      <c r="G12"/>
      <c r="H12"/>
    </row>
    <row r="13" spans="1:8" s="32" customFormat="1" ht="12.75" customHeight="1">
      <c r="A13" s="33" t="s">
        <v>17</v>
      </c>
      <c r="B13" s="47" t="s">
        <v>10</v>
      </c>
      <c r="C13" s="47" t="s">
        <v>10</v>
      </c>
      <c r="D13" s="47" t="s">
        <v>6</v>
      </c>
      <c r="E13" s="47" t="s">
        <v>13</v>
      </c>
      <c r="F13" s="47" t="s">
        <v>13</v>
      </c>
      <c r="G13" s="42" t="s">
        <v>6</v>
      </c>
      <c r="H13" s="42" t="s">
        <v>7</v>
      </c>
    </row>
    <row r="14" spans="1:8" s="32" customFormat="1" ht="12.75" customHeight="1">
      <c r="A14" s="33"/>
      <c r="B14" s="43" t="s">
        <v>18</v>
      </c>
      <c r="C14" s="43" t="s">
        <v>19</v>
      </c>
      <c r="D14" s="43" t="s">
        <v>10</v>
      </c>
      <c r="E14" s="43" t="s">
        <v>20</v>
      </c>
      <c r="F14" s="43" t="s">
        <v>21</v>
      </c>
      <c r="G14" s="45" t="s">
        <v>13</v>
      </c>
      <c r="H14" s="45" t="s">
        <v>6</v>
      </c>
    </row>
    <row r="15" spans="2:8" ht="12.75" customHeight="1">
      <c r="B15" s="3"/>
      <c r="C15" s="3"/>
      <c r="D15" s="3"/>
      <c r="E15" s="3"/>
      <c r="F15" s="3"/>
      <c r="G15" s="3"/>
      <c r="H15" s="9"/>
    </row>
    <row r="16" spans="1:8" ht="12.75" customHeight="1">
      <c r="A16" s="6" t="s">
        <v>30</v>
      </c>
      <c r="B16" s="55">
        <v>0</v>
      </c>
      <c r="C16" s="55">
        <v>111</v>
      </c>
      <c r="D16" s="55">
        <f>C16+B16</f>
        <v>111</v>
      </c>
      <c r="E16" s="55">
        <v>0</v>
      </c>
      <c r="F16" s="55">
        <v>0</v>
      </c>
      <c r="G16" s="55">
        <f>F16+E16</f>
        <v>0</v>
      </c>
      <c r="H16" s="56">
        <f>G16+D16</f>
        <v>111</v>
      </c>
    </row>
    <row r="17" spans="1:8" ht="12.75" customHeight="1">
      <c r="A17" s="60" t="s">
        <v>33</v>
      </c>
      <c r="B17" s="55">
        <v>0</v>
      </c>
      <c r="C17" s="55">
        <v>129</v>
      </c>
      <c r="D17" s="55">
        <f>C17+B17</f>
        <v>129</v>
      </c>
      <c r="E17" s="55">
        <v>0</v>
      </c>
      <c r="F17" s="55">
        <v>0</v>
      </c>
      <c r="G17" s="55">
        <f>F17+E17</f>
        <v>0</v>
      </c>
      <c r="H17" s="56">
        <f>G17+D17</f>
        <v>129</v>
      </c>
    </row>
    <row r="18" spans="1:8" ht="12.75" customHeight="1">
      <c r="A18" s="16" t="s">
        <v>43</v>
      </c>
      <c r="B18" s="55">
        <v>0</v>
      </c>
      <c r="C18" s="55">
        <v>77</v>
      </c>
      <c r="D18" s="55">
        <f>C18+B18</f>
        <v>77</v>
      </c>
      <c r="E18" s="55">
        <v>0</v>
      </c>
      <c r="F18" s="55">
        <v>0</v>
      </c>
      <c r="G18" s="55">
        <f>F18+E18</f>
        <v>0</v>
      </c>
      <c r="H18" s="56">
        <f>G18+D18</f>
        <v>77</v>
      </c>
    </row>
    <row r="19" spans="1:8" ht="12.75" customHeight="1">
      <c r="A19" s="16" t="s">
        <v>47</v>
      </c>
      <c r="B19" s="55">
        <v>0</v>
      </c>
      <c r="C19" s="55">
        <v>34</v>
      </c>
      <c r="D19" s="55">
        <f>C19+B19</f>
        <v>34</v>
      </c>
      <c r="E19" s="55">
        <v>0</v>
      </c>
      <c r="F19" s="55">
        <v>0</v>
      </c>
      <c r="G19" s="55">
        <f>F19+E19</f>
        <v>0</v>
      </c>
      <c r="H19" s="56">
        <f>G19+D19</f>
        <v>34</v>
      </c>
    </row>
    <row r="20" spans="1:8" ht="12.75" customHeight="1">
      <c r="A20" s="16" t="s">
        <v>52</v>
      </c>
      <c r="B20" s="55">
        <v>0</v>
      </c>
      <c r="C20" s="55">
        <v>68</v>
      </c>
      <c r="D20" s="55">
        <f>C20+B20</f>
        <v>68</v>
      </c>
      <c r="E20" s="55">
        <v>0</v>
      </c>
      <c r="F20" s="55">
        <v>0</v>
      </c>
      <c r="G20" s="55">
        <f>F20+E20</f>
        <v>0</v>
      </c>
      <c r="H20" s="56">
        <f>G20+D20</f>
        <v>68</v>
      </c>
    </row>
    <row r="21" spans="1:8" ht="12.75" customHeight="1">
      <c r="A21" s="29"/>
      <c r="B21" s="10"/>
      <c r="C21" s="10"/>
      <c r="D21" s="10"/>
      <c r="E21" s="10"/>
      <c r="F21" s="10"/>
      <c r="G21" s="10"/>
      <c r="H21" s="12"/>
    </row>
    <row r="23" spans="1:5" ht="12.75" customHeight="1">
      <c r="A23" s="29"/>
      <c r="B23"/>
      <c r="C23"/>
      <c r="D23"/>
      <c r="E23"/>
    </row>
    <row r="24" spans="1:8" s="32" customFormat="1" ht="12.75" customHeight="1">
      <c r="A24" s="33" t="s">
        <v>22</v>
      </c>
      <c r="B24" s="47" t="s">
        <v>10</v>
      </c>
      <c r="C24" s="47" t="s">
        <v>10</v>
      </c>
      <c r="D24" s="47" t="s">
        <v>6</v>
      </c>
      <c r="E24" s="47" t="s">
        <v>13</v>
      </c>
      <c r="F24" s="47" t="s">
        <v>23</v>
      </c>
      <c r="G24" s="47" t="s">
        <v>24</v>
      </c>
      <c r="H24" s="42" t="s">
        <v>7</v>
      </c>
    </row>
    <row r="25" spans="2:8" s="32" customFormat="1" ht="12.75" customHeight="1">
      <c r="B25" s="43" t="s">
        <v>18</v>
      </c>
      <c r="C25" s="43" t="s">
        <v>19</v>
      </c>
      <c r="D25" s="43" t="s">
        <v>10</v>
      </c>
      <c r="E25" s="43" t="s">
        <v>20</v>
      </c>
      <c r="F25" s="43" t="s">
        <v>21</v>
      </c>
      <c r="G25" s="43" t="s">
        <v>13</v>
      </c>
      <c r="H25" s="45" t="s">
        <v>6</v>
      </c>
    </row>
    <row r="26" spans="2:8" ht="12.75" customHeight="1">
      <c r="B26" s="13"/>
      <c r="C26" s="13"/>
      <c r="D26" s="13"/>
      <c r="E26" s="13"/>
      <c r="F26" s="13"/>
      <c r="G26" s="13"/>
      <c r="H26" s="15"/>
    </row>
    <row r="27" spans="1:8" ht="12.75" customHeight="1">
      <c r="A27" s="6" t="s">
        <v>30</v>
      </c>
      <c r="B27" s="25">
        <v>0</v>
      </c>
      <c r="C27" s="25">
        <f>C16*2.38</f>
        <v>264.18</v>
      </c>
      <c r="D27" s="25">
        <f>C27+B27</f>
        <v>264.18</v>
      </c>
      <c r="E27" s="25">
        <v>0</v>
      </c>
      <c r="F27" s="25">
        <v>0</v>
      </c>
      <c r="G27" s="25">
        <f>F27+E27</f>
        <v>0</v>
      </c>
      <c r="H27" s="26">
        <f>G27+D27</f>
        <v>264.18</v>
      </c>
    </row>
    <row r="28" spans="1:8" ht="12.75" customHeight="1">
      <c r="A28" s="60" t="s">
        <v>33</v>
      </c>
      <c r="B28" s="25">
        <v>0</v>
      </c>
      <c r="C28" s="25">
        <f>C17*2.38</f>
        <v>307.02</v>
      </c>
      <c r="D28" s="25">
        <f>C28+B28</f>
        <v>307.02</v>
      </c>
      <c r="E28" s="25">
        <v>0</v>
      </c>
      <c r="F28" s="25">
        <v>0</v>
      </c>
      <c r="G28" s="25">
        <f>F28+E28</f>
        <v>0</v>
      </c>
      <c r="H28" s="26">
        <f>G28+D28</f>
        <v>307.02</v>
      </c>
    </row>
    <row r="29" spans="1:8" ht="12.75" customHeight="1">
      <c r="A29" s="16" t="s">
        <v>43</v>
      </c>
      <c r="B29" s="25">
        <v>0</v>
      </c>
      <c r="C29" s="25">
        <f>C18*2.38</f>
        <v>183.26</v>
      </c>
      <c r="D29" s="25">
        <f>C29+B29</f>
        <v>183.26</v>
      </c>
      <c r="E29" s="25">
        <v>0</v>
      </c>
      <c r="F29" s="25">
        <v>0</v>
      </c>
      <c r="G29" s="25">
        <f>F29+E29</f>
        <v>0</v>
      </c>
      <c r="H29" s="26">
        <f>G29+D29</f>
        <v>183.26</v>
      </c>
    </row>
    <row r="30" spans="1:8" ht="12.75" customHeight="1">
      <c r="A30" s="16" t="s">
        <v>47</v>
      </c>
      <c r="B30" s="25">
        <v>0</v>
      </c>
      <c r="C30" s="25">
        <f>C19*2.38</f>
        <v>80.92</v>
      </c>
      <c r="D30" s="25">
        <f>C30+B30</f>
        <v>80.92</v>
      </c>
      <c r="E30" s="25">
        <v>0</v>
      </c>
      <c r="F30" s="25">
        <v>0</v>
      </c>
      <c r="G30" s="25">
        <f>F30+E30</f>
        <v>0</v>
      </c>
      <c r="H30" s="26">
        <f>G30+D30</f>
        <v>80.92</v>
      </c>
    </row>
    <row r="31" spans="1:8" ht="12.75" customHeight="1">
      <c r="A31" s="16" t="s">
        <v>52</v>
      </c>
      <c r="B31" s="25">
        <f>B20*1.76</f>
        <v>0</v>
      </c>
      <c r="C31" s="25">
        <f>C20*2.38</f>
        <v>161.84</v>
      </c>
      <c r="D31" s="25">
        <f>C31+B31</f>
        <v>161.84</v>
      </c>
      <c r="E31" s="25">
        <v>0</v>
      </c>
      <c r="F31" s="25">
        <v>0</v>
      </c>
      <c r="G31" s="25">
        <f>F31+E31</f>
        <v>0</v>
      </c>
      <c r="H31" s="26">
        <f>G31+D31</f>
        <v>161.84</v>
      </c>
    </row>
    <row r="32" spans="1:8" ht="12.75" customHeight="1">
      <c r="A32" s="29"/>
      <c r="B32" s="10"/>
      <c r="C32" s="10"/>
      <c r="D32" s="10"/>
      <c r="E32" s="10"/>
      <c r="F32" s="10"/>
      <c r="G32" s="10"/>
      <c r="H32" s="12"/>
    </row>
    <row r="34" ht="12.75" customHeight="1">
      <c r="A34" s="59" t="s">
        <v>45</v>
      </c>
    </row>
    <row r="35" ht="12.75" customHeight="1">
      <c r="A35" s="59" t="s">
        <v>31</v>
      </c>
    </row>
    <row r="36" ht="12.75" customHeight="1">
      <c r="A36" s="59" t="s">
        <v>46</v>
      </c>
    </row>
    <row r="43" s="17" customFormat="1" ht="12.75" customHeight="1">
      <c r="A43" s="30"/>
    </row>
    <row r="76" s="17" customFormat="1" ht="12.75" customHeight="1">
      <c r="A76" s="30"/>
    </row>
    <row r="88" s="17" customFormat="1" ht="12.75" customHeight="1">
      <c r="A88" s="30"/>
    </row>
    <row r="97" s="17" customFormat="1" ht="12.75" customHeight="1">
      <c r="A97" s="30"/>
    </row>
  </sheetData>
  <printOptions horizontalCentered="1"/>
  <pageMargins left="0.25" right="0.25" top="1" bottom="0.75" header="0.5" footer="0.25"/>
  <pageSetup fitToHeight="1" fitToWidth="1" horizontalDpi="300" verticalDpi="300" orientation="landscape" scale="99" r:id="rId1"/>
  <headerFooter alignWithMargins="0">
    <oddHeader>&amp;CThe University of Alabama in Huntsville
Unit Academic Reports 
</oddHeader>
    <oddFooter>&amp;L&amp;8Office of Institutional Research
02/23/2005 (mwc)
&amp;F</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R83"/>
  <sheetViews>
    <sheetView workbookViewId="0" topLeftCell="A1">
      <selection activeCell="A25" sqref="A25"/>
    </sheetView>
  </sheetViews>
  <sheetFormatPr defaultColWidth="9.140625" defaultRowHeight="12.75" customHeight="1"/>
  <cols>
    <col min="1" max="1" width="20.7109375" style="2" customWidth="1"/>
    <col min="2" max="17" width="7.28125" style="2" customWidth="1"/>
    <col min="18" max="16384" width="9.140625" style="2" customWidth="1"/>
  </cols>
  <sheetData>
    <row r="1" ht="12.75" customHeight="1">
      <c r="A1" s="18" t="s">
        <v>27</v>
      </c>
    </row>
    <row r="2" ht="12.75" customHeight="1">
      <c r="A2" s="18"/>
    </row>
    <row r="3" spans="1:18" s="28" customFormat="1" ht="12.75" customHeight="1">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s="28" customFormat="1" ht="12.75" customHeight="1">
      <c r="A4" s="6" t="s">
        <v>58</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1:18" ht="12.75" customHeight="1">
      <c r="A5"/>
      <c r="B5" s="3"/>
      <c r="C5" s="4"/>
      <c r="D5" s="3"/>
      <c r="E5" s="4"/>
      <c r="F5" s="3"/>
      <c r="G5" s="4"/>
      <c r="H5" s="3"/>
      <c r="I5" s="4"/>
      <c r="J5" s="3"/>
      <c r="K5" s="4"/>
      <c r="L5" s="3"/>
      <c r="M5" s="4"/>
      <c r="N5" s="89"/>
      <c r="O5" s="89"/>
      <c r="P5" s="3"/>
      <c r="Q5" s="4"/>
      <c r="R5" s="9"/>
    </row>
    <row r="6" spans="1:18" ht="12.75" customHeight="1">
      <c r="A6" s="6" t="s">
        <v>30</v>
      </c>
      <c r="B6" s="102">
        <v>1</v>
      </c>
      <c r="C6" s="103">
        <v>2</v>
      </c>
      <c r="D6" s="102">
        <v>0</v>
      </c>
      <c r="E6" s="103">
        <v>0</v>
      </c>
      <c r="F6" s="102">
        <v>0</v>
      </c>
      <c r="G6" s="103">
        <v>0</v>
      </c>
      <c r="H6" s="102">
        <v>1</v>
      </c>
      <c r="I6" s="103">
        <v>0</v>
      </c>
      <c r="J6" s="102">
        <v>0</v>
      </c>
      <c r="K6" s="103">
        <v>0</v>
      </c>
      <c r="L6" s="102">
        <v>1</v>
      </c>
      <c r="M6" s="101">
        <v>0</v>
      </c>
      <c r="N6" s="102">
        <v>0</v>
      </c>
      <c r="O6" s="101">
        <v>0</v>
      </c>
      <c r="P6" s="102">
        <f aca="true" t="shared" si="0" ref="P6:Q10">N6+L6+J6+H6+F6+D6+B6</f>
        <v>3</v>
      </c>
      <c r="Q6" s="103">
        <f t="shared" si="0"/>
        <v>2</v>
      </c>
      <c r="R6" s="104">
        <f>Q6+P6</f>
        <v>5</v>
      </c>
    </row>
    <row r="7" spans="1:18" ht="12.75" customHeight="1">
      <c r="A7" s="60" t="s">
        <v>32</v>
      </c>
      <c r="B7" s="102">
        <v>0</v>
      </c>
      <c r="C7" s="103">
        <v>0</v>
      </c>
      <c r="D7" s="102">
        <v>0</v>
      </c>
      <c r="E7" s="103">
        <v>0</v>
      </c>
      <c r="F7" s="102">
        <v>0</v>
      </c>
      <c r="G7" s="103">
        <v>0</v>
      </c>
      <c r="H7" s="102">
        <v>0</v>
      </c>
      <c r="I7" s="103">
        <v>0</v>
      </c>
      <c r="J7" s="102">
        <v>0</v>
      </c>
      <c r="K7" s="103">
        <v>0</v>
      </c>
      <c r="L7" s="102">
        <v>1</v>
      </c>
      <c r="M7" s="101">
        <v>1</v>
      </c>
      <c r="N7" s="102">
        <v>0</v>
      </c>
      <c r="O7" s="101">
        <v>0</v>
      </c>
      <c r="P7" s="102">
        <f t="shared" si="0"/>
        <v>1</v>
      </c>
      <c r="Q7" s="103">
        <f t="shared" si="0"/>
        <v>1</v>
      </c>
      <c r="R7" s="104">
        <f>Q7+P7</f>
        <v>2</v>
      </c>
    </row>
    <row r="8" spans="1:18" ht="12.75" customHeight="1">
      <c r="A8" s="60" t="s">
        <v>43</v>
      </c>
      <c r="B8" s="102">
        <v>0</v>
      </c>
      <c r="C8" s="101">
        <v>0</v>
      </c>
      <c r="D8" s="102">
        <v>0</v>
      </c>
      <c r="E8" s="101">
        <v>0</v>
      </c>
      <c r="F8" s="102">
        <v>0</v>
      </c>
      <c r="G8" s="101">
        <v>0</v>
      </c>
      <c r="H8" s="102">
        <v>0</v>
      </c>
      <c r="I8" s="101">
        <v>0</v>
      </c>
      <c r="J8" s="102">
        <v>0</v>
      </c>
      <c r="K8" s="101">
        <v>0</v>
      </c>
      <c r="L8" s="102">
        <v>0</v>
      </c>
      <c r="M8" s="101">
        <v>0</v>
      </c>
      <c r="N8" s="102">
        <v>0</v>
      </c>
      <c r="O8" s="101">
        <v>0</v>
      </c>
      <c r="P8" s="102">
        <f t="shared" si="0"/>
        <v>0</v>
      </c>
      <c r="Q8" s="103">
        <f t="shared" si="0"/>
        <v>0</v>
      </c>
      <c r="R8" s="104">
        <f>Q8+P8</f>
        <v>0</v>
      </c>
    </row>
    <row r="9" spans="1:18" ht="12.75" customHeight="1">
      <c r="A9" s="6" t="s">
        <v>47</v>
      </c>
      <c r="B9" s="102">
        <v>1</v>
      </c>
      <c r="C9" s="101">
        <v>0</v>
      </c>
      <c r="D9" s="102">
        <v>0</v>
      </c>
      <c r="E9" s="101">
        <v>0</v>
      </c>
      <c r="F9" s="102">
        <v>0</v>
      </c>
      <c r="G9" s="101">
        <v>0</v>
      </c>
      <c r="H9" s="102">
        <v>0</v>
      </c>
      <c r="I9" s="101">
        <v>0</v>
      </c>
      <c r="J9" s="102">
        <v>0</v>
      </c>
      <c r="K9" s="101">
        <v>0</v>
      </c>
      <c r="L9" s="102">
        <v>1</v>
      </c>
      <c r="M9" s="101">
        <v>0</v>
      </c>
      <c r="N9" s="102">
        <v>0</v>
      </c>
      <c r="O9" s="101">
        <v>1</v>
      </c>
      <c r="P9" s="102">
        <f t="shared" si="0"/>
        <v>2</v>
      </c>
      <c r="Q9" s="103">
        <f t="shared" si="0"/>
        <v>1</v>
      </c>
      <c r="R9" s="104">
        <f>Q9+P9</f>
        <v>3</v>
      </c>
    </row>
    <row r="10" spans="1:18" ht="12.75" customHeight="1">
      <c r="A10" s="6" t="s">
        <v>52</v>
      </c>
      <c r="B10" s="102">
        <v>2</v>
      </c>
      <c r="C10" s="101">
        <v>0</v>
      </c>
      <c r="D10" s="102">
        <v>0</v>
      </c>
      <c r="E10" s="101">
        <v>0</v>
      </c>
      <c r="F10" s="102">
        <v>0</v>
      </c>
      <c r="G10" s="101">
        <v>0</v>
      </c>
      <c r="H10" s="102">
        <v>0</v>
      </c>
      <c r="I10" s="101">
        <v>0</v>
      </c>
      <c r="J10" s="102">
        <v>0</v>
      </c>
      <c r="K10" s="101">
        <v>0</v>
      </c>
      <c r="L10" s="102">
        <v>2</v>
      </c>
      <c r="M10" s="101">
        <v>1</v>
      </c>
      <c r="N10" s="102">
        <v>0</v>
      </c>
      <c r="O10" s="101">
        <v>0</v>
      </c>
      <c r="P10" s="102">
        <f t="shared" si="0"/>
        <v>4</v>
      </c>
      <c r="Q10" s="103">
        <f t="shared" si="0"/>
        <v>1</v>
      </c>
      <c r="R10" s="104">
        <f>Q10+P10</f>
        <v>5</v>
      </c>
    </row>
    <row r="11" spans="2:18" ht="12.75" customHeight="1">
      <c r="B11" s="10"/>
      <c r="C11" s="11"/>
      <c r="D11" s="10"/>
      <c r="E11" s="11"/>
      <c r="F11" s="10"/>
      <c r="G11" s="11"/>
      <c r="H11" s="10"/>
      <c r="I11" s="11"/>
      <c r="J11" s="10"/>
      <c r="K11" s="11"/>
      <c r="L11" s="10"/>
      <c r="M11" s="20"/>
      <c r="N11" s="10"/>
      <c r="O11" s="20"/>
      <c r="P11" s="10"/>
      <c r="Q11" s="11"/>
      <c r="R11" s="12"/>
    </row>
    <row r="13" ht="12.75" customHeight="1">
      <c r="A13" s="6" t="s">
        <v>13</v>
      </c>
    </row>
    <row r="14" spans="1:18" s="32" customFormat="1" ht="12.75" customHeight="1">
      <c r="A14" s="33" t="s">
        <v>11</v>
      </c>
      <c r="B14" s="48" t="s">
        <v>0</v>
      </c>
      <c r="C14" s="49"/>
      <c r="D14" s="48" t="s">
        <v>1</v>
      </c>
      <c r="E14" s="49"/>
      <c r="F14" s="48" t="s">
        <v>2</v>
      </c>
      <c r="G14" s="49"/>
      <c r="H14" s="48" t="s">
        <v>3</v>
      </c>
      <c r="I14" s="49"/>
      <c r="J14" s="48" t="s">
        <v>4</v>
      </c>
      <c r="K14" s="49"/>
      <c r="L14" s="131" t="s">
        <v>5</v>
      </c>
      <c r="M14" s="133"/>
      <c r="N14" s="87" t="s">
        <v>48</v>
      </c>
      <c r="O14" s="87"/>
      <c r="P14" s="48" t="s">
        <v>6</v>
      </c>
      <c r="Q14" s="49"/>
      <c r="R14" s="38" t="s">
        <v>7</v>
      </c>
    </row>
    <row r="15" spans="1:18" s="32" customFormat="1" ht="12.75" customHeight="1">
      <c r="A15" s="33" t="s">
        <v>12</v>
      </c>
      <c r="B15" s="43" t="s">
        <v>8</v>
      </c>
      <c r="C15" s="44" t="s">
        <v>9</v>
      </c>
      <c r="D15" s="43" t="s">
        <v>8</v>
      </c>
      <c r="E15" s="44" t="s">
        <v>9</v>
      </c>
      <c r="F15" s="43" t="s">
        <v>8</v>
      </c>
      <c r="G15" s="44" t="s">
        <v>9</v>
      </c>
      <c r="H15" s="43" t="s">
        <v>8</v>
      </c>
      <c r="I15" s="44" t="s">
        <v>9</v>
      </c>
      <c r="J15" s="43" t="s">
        <v>8</v>
      </c>
      <c r="K15" s="44" t="s">
        <v>9</v>
      </c>
      <c r="L15" s="43" t="s">
        <v>8</v>
      </c>
      <c r="M15" s="44" t="s">
        <v>9</v>
      </c>
      <c r="N15" s="39" t="s">
        <v>8</v>
      </c>
      <c r="O15" s="40" t="s">
        <v>9</v>
      </c>
      <c r="P15" s="43" t="s">
        <v>8</v>
      </c>
      <c r="Q15" s="44" t="s">
        <v>9</v>
      </c>
      <c r="R15" s="45" t="s">
        <v>6</v>
      </c>
    </row>
    <row r="16" spans="1:18" ht="12.75" customHeight="1">
      <c r="A16" s="6"/>
      <c r="B16" s="13"/>
      <c r="C16" s="14"/>
      <c r="D16" s="13"/>
      <c r="E16" s="14"/>
      <c r="F16" s="13"/>
      <c r="G16" s="14"/>
      <c r="H16" s="13"/>
      <c r="I16" s="14"/>
      <c r="J16" s="13"/>
      <c r="K16" s="14"/>
      <c r="L16" s="13"/>
      <c r="M16" s="14"/>
      <c r="N16" s="91"/>
      <c r="O16" s="91"/>
      <c r="P16" s="13"/>
      <c r="Q16" s="14"/>
      <c r="R16" s="15"/>
    </row>
    <row r="17" spans="1:18" s="17" customFormat="1" ht="12.75" customHeight="1">
      <c r="A17" s="16" t="s">
        <v>30</v>
      </c>
      <c r="B17" s="50">
        <v>9</v>
      </c>
      <c r="C17" s="51">
        <v>4</v>
      </c>
      <c r="D17" s="50">
        <v>0</v>
      </c>
      <c r="E17" s="51">
        <v>1</v>
      </c>
      <c r="F17" s="50">
        <v>0</v>
      </c>
      <c r="G17" s="51">
        <v>0</v>
      </c>
      <c r="H17" s="50">
        <v>0</v>
      </c>
      <c r="I17" s="51">
        <v>0</v>
      </c>
      <c r="J17" s="50">
        <v>0</v>
      </c>
      <c r="K17" s="51">
        <v>0</v>
      </c>
      <c r="L17" s="50">
        <v>4</v>
      </c>
      <c r="M17" s="51">
        <v>3</v>
      </c>
      <c r="N17" s="53">
        <v>0</v>
      </c>
      <c r="O17" s="53">
        <v>0</v>
      </c>
      <c r="P17" s="50">
        <f aca="true" t="shared" si="1" ref="P17:Q21">N17+L17+J17+H17+F17+D17+B17</f>
        <v>13</v>
      </c>
      <c r="Q17" s="51">
        <f t="shared" si="1"/>
        <v>8</v>
      </c>
      <c r="R17" s="52">
        <f>Q17+P17</f>
        <v>21</v>
      </c>
    </row>
    <row r="18" spans="1:18" s="17" customFormat="1" ht="12.75" customHeight="1">
      <c r="A18" s="16" t="s">
        <v>32</v>
      </c>
      <c r="B18" s="50">
        <v>10</v>
      </c>
      <c r="C18" s="51">
        <v>1</v>
      </c>
      <c r="D18" s="50">
        <v>0</v>
      </c>
      <c r="E18" s="51">
        <v>0</v>
      </c>
      <c r="F18" s="50">
        <v>0</v>
      </c>
      <c r="G18" s="51">
        <v>0</v>
      </c>
      <c r="H18" s="50">
        <v>0</v>
      </c>
      <c r="I18" s="51">
        <v>0</v>
      </c>
      <c r="J18" s="50">
        <v>0</v>
      </c>
      <c r="K18" s="51">
        <v>0</v>
      </c>
      <c r="L18" s="50">
        <v>5</v>
      </c>
      <c r="M18" s="51">
        <v>5</v>
      </c>
      <c r="N18" s="53">
        <v>0</v>
      </c>
      <c r="O18" s="53">
        <v>0</v>
      </c>
      <c r="P18" s="50">
        <f t="shared" si="1"/>
        <v>15</v>
      </c>
      <c r="Q18" s="51">
        <f t="shared" si="1"/>
        <v>6</v>
      </c>
      <c r="R18" s="52">
        <f>Q18+P18</f>
        <v>21</v>
      </c>
    </row>
    <row r="19" spans="1:18" s="17" customFormat="1" ht="12.75" customHeight="1">
      <c r="A19" s="16" t="s">
        <v>43</v>
      </c>
      <c r="B19" s="50">
        <v>7</v>
      </c>
      <c r="C19" s="51">
        <v>0</v>
      </c>
      <c r="D19" s="50">
        <v>1</v>
      </c>
      <c r="E19" s="51">
        <v>0</v>
      </c>
      <c r="F19" s="50">
        <v>0</v>
      </c>
      <c r="G19" s="51">
        <v>0</v>
      </c>
      <c r="H19" s="50">
        <v>0</v>
      </c>
      <c r="I19" s="51">
        <v>0</v>
      </c>
      <c r="J19" s="50">
        <v>0</v>
      </c>
      <c r="K19" s="51">
        <v>0</v>
      </c>
      <c r="L19" s="50">
        <v>6</v>
      </c>
      <c r="M19" s="51">
        <v>8</v>
      </c>
      <c r="N19" s="53">
        <v>0</v>
      </c>
      <c r="O19" s="53">
        <v>0</v>
      </c>
      <c r="P19" s="50">
        <f t="shared" si="1"/>
        <v>14</v>
      </c>
      <c r="Q19" s="51">
        <f t="shared" si="1"/>
        <v>8</v>
      </c>
      <c r="R19" s="52">
        <f>Q19+P19</f>
        <v>22</v>
      </c>
    </row>
    <row r="20" spans="1:18" s="17" customFormat="1" ht="12.75" customHeight="1">
      <c r="A20" s="16" t="s">
        <v>47</v>
      </c>
      <c r="B20" s="50">
        <v>10</v>
      </c>
      <c r="C20" s="51">
        <v>1</v>
      </c>
      <c r="D20" s="50">
        <v>1</v>
      </c>
      <c r="E20" s="51">
        <v>0</v>
      </c>
      <c r="F20" s="50">
        <v>0</v>
      </c>
      <c r="G20" s="51">
        <v>0</v>
      </c>
      <c r="H20" s="50">
        <v>1</v>
      </c>
      <c r="I20" s="51">
        <v>0</v>
      </c>
      <c r="J20" s="50">
        <v>0</v>
      </c>
      <c r="K20" s="51">
        <v>0</v>
      </c>
      <c r="L20" s="50">
        <v>9</v>
      </c>
      <c r="M20" s="51">
        <v>7</v>
      </c>
      <c r="N20" s="53">
        <v>0</v>
      </c>
      <c r="O20" s="53">
        <v>1</v>
      </c>
      <c r="P20" s="50">
        <f t="shared" si="1"/>
        <v>21</v>
      </c>
      <c r="Q20" s="51">
        <f t="shared" si="1"/>
        <v>9</v>
      </c>
      <c r="R20" s="52">
        <f>Q20+P20</f>
        <v>30</v>
      </c>
    </row>
    <row r="21" spans="1:18" s="17" customFormat="1" ht="12.75" customHeight="1">
      <c r="A21" s="16" t="s">
        <v>52</v>
      </c>
      <c r="B21" s="50">
        <v>8</v>
      </c>
      <c r="C21" s="51">
        <v>1</v>
      </c>
      <c r="D21" s="50">
        <v>1</v>
      </c>
      <c r="E21" s="51">
        <v>0</v>
      </c>
      <c r="F21" s="50">
        <v>0</v>
      </c>
      <c r="G21" s="51">
        <v>0</v>
      </c>
      <c r="H21" s="50">
        <v>0</v>
      </c>
      <c r="I21" s="51">
        <v>0</v>
      </c>
      <c r="J21" s="50">
        <v>0</v>
      </c>
      <c r="K21" s="51">
        <v>0</v>
      </c>
      <c r="L21" s="50">
        <v>10</v>
      </c>
      <c r="M21" s="51">
        <v>7</v>
      </c>
      <c r="N21" s="53">
        <v>0</v>
      </c>
      <c r="O21" s="53">
        <v>0</v>
      </c>
      <c r="P21" s="50">
        <f t="shared" si="1"/>
        <v>19</v>
      </c>
      <c r="Q21" s="51">
        <f t="shared" si="1"/>
        <v>8</v>
      </c>
      <c r="R21" s="52">
        <f>Q21+P21</f>
        <v>27</v>
      </c>
    </row>
    <row r="22" spans="2:18" ht="12.75" customHeight="1">
      <c r="B22" s="10"/>
      <c r="C22" s="11"/>
      <c r="D22" s="10"/>
      <c r="E22" s="11"/>
      <c r="F22" s="10"/>
      <c r="G22" s="11"/>
      <c r="H22" s="10"/>
      <c r="I22" s="11"/>
      <c r="J22" s="10"/>
      <c r="K22" s="11"/>
      <c r="L22" s="10"/>
      <c r="M22" s="11"/>
      <c r="N22" s="20"/>
      <c r="O22" s="20"/>
      <c r="P22" s="10"/>
      <c r="Q22" s="11"/>
      <c r="R22" s="12"/>
    </row>
    <row r="23" spans="1:18" ht="12.75" customHeight="1">
      <c r="A23" s="6"/>
      <c r="B23" s="17"/>
      <c r="C23" s="17"/>
      <c r="D23" s="17"/>
      <c r="E23" s="17"/>
      <c r="F23" s="17"/>
      <c r="G23" s="17"/>
      <c r="H23" s="17"/>
      <c r="I23" s="17"/>
      <c r="J23" s="17"/>
      <c r="K23" s="17"/>
      <c r="L23" s="17"/>
      <c r="M23" s="17"/>
      <c r="N23" s="17"/>
      <c r="O23" s="17"/>
      <c r="P23" s="17"/>
      <c r="Q23" s="17"/>
      <c r="R23" s="17"/>
    </row>
    <row r="24" ht="12.75" customHeight="1">
      <c r="A24" s="85"/>
    </row>
    <row r="25" ht="12.75" customHeight="1">
      <c r="A25" s="28"/>
    </row>
    <row r="33" spans="1:18" s="17" customFormat="1" ht="12.75" customHeight="1">
      <c r="A33" s="2"/>
      <c r="B33" s="2"/>
      <c r="C33" s="2"/>
      <c r="D33" s="2"/>
      <c r="E33" s="2"/>
      <c r="F33" s="2"/>
      <c r="G33" s="2"/>
      <c r="H33" s="2"/>
      <c r="I33" s="2"/>
      <c r="J33" s="2"/>
      <c r="K33" s="2"/>
      <c r="L33" s="2"/>
      <c r="M33" s="2"/>
      <c r="N33" s="2"/>
      <c r="O33" s="2"/>
      <c r="P33" s="2"/>
      <c r="Q33" s="2"/>
      <c r="R33" s="2"/>
    </row>
    <row r="63" spans="1:18" s="17" customFormat="1" ht="12.75" customHeight="1">
      <c r="A63" s="2"/>
      <c r="B63" s="2"/>
      <c r="C63" s="2"/>
      <c r="D63" s="2"/>
      <c r="E63" s="2"/>
      <c r="F63" s="2"/>
      <c r="G63" s="2"/>
      <c r="H63" s="2"/>
      <c r="I63" s="2"/>
      <c r="J63" s="2"/>
      <c r="K63" s="2"/>
      <c r="L63" s="2"/>
      <c r="M63" s="2"/>
      <c r="N63" s="2"/>
      <c r="O63" s="2"/>
      <c r="P63" s="2"/>
      <c r="Q63" s="2"/>
      <c r="R63" s="2"/>
    </row>
    <row r="73" spans="1:18" s="17" customFormat="1" ht="12.75" customHeight="1">
      <c r="A73" s="2"/>
      <c r="B73" s="2"/>
      <c r="C73" s="2"/>
      <c r="D73" s="2"/>
      <c r="E73" s="2"/>
      <c r="F73" s="2"/>
      <c r="G73" s="2"/>
      <c r="H73" s="2"/>
      <c r="I73" s="2"/>
      <c r="J73" s="2"/>
      <c r="K73" s="2"/>
      <c r="L73" s="2"/>
      <c r="M73" s="2"/>
      <c r="N73" s="2"/>
      <c r="O73" s="2"/>
      <c r="P73" s="2"/>
      <c r="Q73" s="2"/>
      <c r="R73" s="2"/>
    </row>
    <row r="83" spans="1:18" s="17" customFormat="1" ht="12.75" customHeight="1">
      <c r="A83" s="2"/>
      <c r="B83" s="2"/>
      <c r="C83" s="2"/>
      <c r="D83" s="2"/>
      <c r="E83" s="2"/>
      <c r="F83" s="2"/>
      <c r="G83" s="2"/>
      <c r="H83" s="2"/>
      <c r="I83" s="2"/>
      <c r="J83" s="2"/>
      <c r="K83" s="2"/>
      <c r="L83" s="2"/>
      <c r="M83" s="2"/>
      <c r="N83" s="2"/>
      <c r="O83" s="2"/>
      <c r="P83" s="2"/>
      <c r="Q83" s="2"/>
      <c r="R83" s="2"/>
    </row>
  </sheetData>
  <mergeCells count="2">
    <mergeCell ref="L3:M3"/>
    <mergeCell ref="L14:M14"/>
  </mergeCells>
  <printOptions horizontalCentered="1"/>
  <pageMargins left="0.25" right="0.25" top="1" bottom="0.75" header="0.5" footer="0.25"/>
  <pageSetup fitToHeight="1" fitToWidth="1" horizontalDpi="300" verticalDpi="300" orientation="landscape" scale="91" r:id="rId1"/>
  <headerFooter alignWithMargins="0">
    <oddHeader>&amp;CThe University of Alabama in Huntsville
Unit Academic Reports 
</oddHeader>
    <oddFooter>&amp;L&amp;8Office of Institutional Research
&amp;D
&amp;F</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63"/>
  <sheetViews>
    <sheetView workbookViewId="0" topLeftCell="A1">
      <selection activeCell="F31" sqref="F27:F31"/>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18" t="s">
        <v>27</v>
      </c>
      <c r="B1" s="17"/>
      <c r="C1" s="17"/>
      <c r="D1" s="17"/>
      <c r="E1" s="17"/>
      <c r="F1"/>
      <c r="G1"/>
      <c r="H1"/>
    </row>
    <row r="2" spans="6:8" ht="12.75" customHeight="1">
      <c r="F2"/>
      <c r="G2"/>
      <c r="H2"/>
    </row>
    <row r="3" spans="1:8" ht="12.75" customHeight="1">
      <c r="A3" s="6" t="s">
        <v>13</v>
      </c>
      <c r="F3"/>
      <c r="G3"/>
      <c r="H3"/>
    </row>
    <row r="4" spans="1:7" s="28" customFormat="1" ht="12.75" customHeight="1">
      <c r="A4" s="6" t="s">
        <v>11</v>
      </c>
      <c r="B4" s="46" t="s">
        <v>16</v>
      </c>
      <c r="C4" s="46" t="s">
        <v>14</v>
      </c>
      <c r="D4" s="46" t="s">
        <v>15</v>
      </c>
      <c r="E4" s="29"/>
      <c r="F4" s="29"/>
      <c r="G4" s="29"/>
    </row>
    <row r="5" spans="2:7" ht="12.75" customHeight="1">
      <c r="B5" s="9"/>
      <c r="C5" s="9"/>
      <c r="D5" s="9"/>
      <c r="E5"/>
      <c r="F5"/>
      <c r="G5"/>
    </row>
    <row r="6" spans="1:7" s="17" customFormat="1" ht="12.75" customHeight="1">
      <c r="A6" s="16" t="s">
        <v>30</v>
      </c>
      <c r="B6" s="15">
        <v>17</v>
      </c>
      <c r="C6" s="15">
        <f>OSE!R17</f>
        <v>21</v>
      </c>
      <c r="D6" s="15">
        <v>17</v>
      </c>
      <c r="E6" s="27"/>
      <c r="F6" s="27"/>
      <c r="G6" s="27"/>
    </row>
    <row r="7" spans="1:7" s="17" customFormat="1" ht="12.75" customHeight="1">
      <c r="A7" s="16" t="s">
        <v>32</v>
      </c>
      <c r="B7" s="15">
        <v>11</v>
      </c>
      <c r="C7" s="15">
        <f>OSE!R18</f>
        <v>21</v>
      </c>
      <c r="D7" s="15">
        <v>21</v>
      </c>
      <c r="E7" s="27"/>
      <c r="F7" s="27"/>
      <c r="G7" s="27"/>
    </row>
    <row r="8" spans="1:7" s="17" customFormat="1" ht="12.75" customHeight="1">
      <c r="A8" s="16" t="s">
        <v>43</v>
      </c>
      <c r="B8" s="15">
        <v>16</v>
      </c>
      <c r="C8" s="15">
        <f>OSE!R19</f>
        <v>22</v>
      </c>
      <c r="D8" s="15">
        <v>25</v>
      </c>
      <c r="E8" s="27"/>
      <c r="F8" s="27"/>
      <c r="G8" s="27"/>
    </row>
    <row r="9" spans="1:7" s="17" customFormat="1" ht="12.75" customHeight="1">
      <c r="A9" s="16" t="s">
        <v>47</v>
      </c>
      <c r="B9" s="15">
        <v>22</v>
      </c>
      <c r="C9" s="15">
        <f>OSE!R20</f>
        <v>30</v>
      </c>
      <c r="D9" s="15">
        <v>32</v>
      </c>
      <c r="E9" s="27"/>
      <c r="F9" s="27"/>
      <c r="G9" s="27"/>
    </row>
    <row r="10" spans="1:7" s="17" customFormat="1" ht="12.75" customHeight="1">
      <c r="A10" s="16" t="s">
        <v>52</v>
      </c>
      <c r="B10" s="15">
        <v>25</v>
      </c>
      <c r="C10" s="15">
        <f>OSE!R21</f>
        <v>27</v>
      </c>
      <c r="D10" s="15">
        <v>26</v>
      </c>
      <c r="E10" s="27"/>
      <c r="F10" s="27"/>
      <c r="G10" s="27"/>
    </row>
    <row r="11" spans="1:4" ht="12.75" customHeight="1">
      <c r="A11" s="29"/>
      <c r="B11" s="12"/>
      <c r="C11" s="12"/>
      <c r="D11" s="12"/>
    </row>
    <row r="12" spans="6:8" ht="12.75" customHeight="1">
      <c r="F12"/>
      <c r="G12"/>
      <c r="H12"/>
    </row>
    <row r="13" spans="1:8" s="32" customFormat="1" ht="12.75" customHeight="1">
      <c r="A13" s="33" t="s">
        <v>17</v>
      </c>
      <c r="B13" s="47" t="s">
        <v>10</v>
      </c>
      <c r="C13" s="47" t="s">
        <v>10</v>
      </c>
      <c r="D13" s="47" t="s">
        <v>6</v>
      </c>
      <c r="E13" s="47" t="s">
        <v>13</v>
      </c>
      <c r="F13" s="47" t="s">
        <v>13</v>
      </c>
      <c r="G13" s="42" t="s">
        <v>6</v>
      </c>
      <c r="H13" s="42" t="s">
        <v>7</v>
      </c>
    </row>
    <row r="14" spans="1:8" s="32" customFormat="1" ht="12.75" customHeight="1">
      <c r="A14" s="33"/>
      <c r="B14" s="43" t="s">
        <v>18</v>
      </c>
      <c r="C14" s="43" t="s">
        <v>19</v>
      </c>
      <c r="D14" s="43" t="s">
        <v>10</v>
      </c>
      <c r="E14" s="43" t="s">
        <v>20</v>
      </c>
      <c r="F14" s="43" t="s">
        <v>21</v>
      </c>
      <c r="G14" s="45" t="s">
        <v>13</v>
      </c>
      <c r="H14" s="45" t="s">
        <v>6</v>
      </c>
    </row>
    <row r="15" spans="2:8" ht="12.75" customHeight="1">
      <c r="B15" s="3"/>
      <c r="C15" s="3"/>
      <c r="D15" s="3"/>
      <c r="E15" s="3"/>
      <c r="F15" s="3"/>
      <c r="G15" s="3"/>
      <c r="H15" s="9"/>
    </row>
    <row r="16" spans="1:8" ht="12.75" customHeight="1">
      <c r="A16" s="6" t="s">
        <v>30</v>
      </c>
      <c r="B16" s="55">
        <v>0</v>
      </c>
      <c r="C16" s="55">
        <v>0</v>
      </c>
      <c r="D16" s="55">
        <v>0</v>
      </c>
      <c r="E16" s="55">
        <v>202</v>
      </c>
      <c r="F16" s="55">
        <v>51</v>
      </c>
      <c r="G16" s="55">
        <f>F16+E16</f>
        <v>253</v>
      </c>
      <c r="H16" s="56">
        <f>G16+D16</f>
        <v>253</v>
      </c>
    </row>
    <row r="17" spans="1:8" ht="12.75" customHeight="1">
      <c r="A17" s="60" t="s">
        <v>33</v>
      </c>
      <c r="B17" s="55">
        <v>0</v>
      </c>
      <c r="C17" s="55">
        <v>0</v>
      </c>
      <c r="D17" s="55">
        <v>0</v>
      </c>
      <c r="E17" s="55">
        <v>183</v>
      </c>
      <c r="F17" s="55">
        <v>126</v>
      </c>
      <c r="G17" s="55">
        <f>F17+E17</f>
        <v>309</v>
      </c>
      <c r="H17" s="56">
        <f>G17+D17</f>
        <v>309</v>
      </c>
    </row>
    <row r="18" spans="1:8" ht="12.75" customHeight="1">
      <c r="A18" s="60" t="s">
        <v>43</v>
      </c>
      <c r="B18" s="55">
        <v>0</v>
      </c>
      <c r="C18" s="55">
        <v>0</v>
      </c>
      <c r="D18" s="55">
        <v>0</v>
      </c>
      <c r="E18" s="55">
        <v>178</v>
      </c>
      <c r="F18" s="55">
        <v>144</v>
      </c>
      <c r="G18" s="55">
        <f>F18+E18</f>
        <v>322</v>
      </c>
      <c r="H18" s="56">
        <f>G18+D18</f>
        <v>322</v>
      </c>
    </row>
    <row r="19" spans="1:8" ht="12.75" customHeight="1">
      <c r="A19" s="6" t="s">
        <v>47</v>
      </c>
      <c r="B19" s="55">
        <v>0</v>
      </c>
      <c r="C19" s="55">
        <v>0</v>
      </c>
      <c r="D19" s="55">
        <v>0</v>
      </c>
      <c r="E19" s="55">
        <v>172</v>
      </c>
      <c r="F19" s="55">
        <v>237</v>
      </c>
      <c r="G19" s="55">
        <f>F19+E19</f>
        <v>409</v>
      </c>
      <c r="H19" s="56">
        <f>G19+D19</f>
        <v>409</v>
      </c>
    </row>
    <row r="20" spans="1:8" ht="12.75" customHeight="1">
      <c r="A20" s="6" t="s">
        <v>52</v>
      </c>
      <c r="B20" s="55">
        <v>0</v>
      </c>
      <c r="C20" s="55">
        <v>0</v>
      </c>
      <c r="D20" s="55">
        <v>0</v>
      </c>
      <c r="E20" s="55">
        <v>178</v>
      </c>
      <c r="F20" s="55">
        <v>273</v>
      </c>
      <c r="G20" s="55">
        <f>F20+E20</f>
        <v>451</v>
      </c>
      <c r="H20" s="56">
        <f>G20+D20</f>
        <v>451</v>
      </c>
    </row>
    <row r="21" spans="1:8" ht="12.75" customHeight="1">
      <c r="A21" s="29"/>
      <c r="B21" s="10"/>
      <c r="C21" s="10"/>
      <c r="D21" s="10"/>
      <c r="E21" s="10"/>
      <c r="F21" s="10"/>
      <c r="G21" s="10"/>
      <c r="H21" s="12"/>
    </row>
    <row r="23" spans="1:5" ht="12.75" customHeight="1">
      <c r="A23" s="29"/>
      <c r="B23"/>
      <c r="C23"/>
      <c r="D23"/>
      <c r="E23"/>
    </row>
    <row r="24" spans="1:8" s="32" customFormat="1" ht="12.75" customHeight="1">
      <c r="A24" s="33" t="s">
        <v>22</v>
      </c>
      <c r="B24" s="47" t="s">
        <v>10</v>
      </c>
      <c r="C24" s="47" t="s">
        <v>10</v>
      </c>
      <c r="D24" s="47" t="s">
        <v>6</v>
      </c>
      <c r="E24" s="47" t="s">
        <v>13</v>
      </c>
      <c r="F24" s="47" t="s">
        <v>23</v>
      </c>
      <c r="G24" s="47" t="s">
        <v>24</v>
      </c>
      <c r="H24" s="42" t="s">
        <v>7</v>
      </c>
    </row>
    <row r="25" spans="2:8" s="32" customFormat="1" ht="12.75" customHeight="1">
      <c r="B25" s="43" t="s">
        <v>18</v>
      </c>
      <c r="C25" s="43" t="s">
        <v>19</v>
      </c>
      <c r="D25" s="43" t="s">
        <v>10</v>
      </c>
      <c r="E25" s="43" t="s">
        <v>20</v>
      </c>
      <c r="F25" s="43" t="s">
        <v>21</v>
      </c>
      <c r="G25" s="43" t="s">
        <v>13</v>
      </c>
      <c r="H25" s="45" t="s">
        <v>6</v>
      </c>
    </row>
    <row r="26" spans="2:8" ht="12.75" customHeight="1">
      <c r="B26" s="13"/>
      <c r="C26" s="13"/>
      <c r="D26" s="13"/>
      <c r="E26" s="13"/>
      <c r="F26" s="13"/>
      <c r="G26" s="13"/>
      <c r="H26" s="15"/>
    </row>
    <row r="27" spans="1:8" ht="12.75" customHeight="1">
      <c r="A27" s="6" t="s">
        <v>30</v>
      </c>
      <c r="B27" s="25">
        <v>0</v>
      </c>
      <c r="C27" s="25">
        <v>0</v>
      </c>
      <c r="D27" s="25">
        <f>C27+B27</f>
        <v>0</v>
      </c>
      <c r="E27" s="25">
        <f>E16*5.46</f>
        <v>1102.92</v>
      </c>
      <c r="F27" s="25">
        <f>F16*17.6</f>
        <v>897.6</v>
      </c>
      <c r="G27" s="25">
        <f>F27+E27</f>
        <v>2000.52</v>
      </c>
      <c r="H27" s="26">
        <f>G27+D27</f>
        <v>2000.52</v>
      </c>
    </row>
    <row r="28" spans="1:8" ht="12.75" customHeight="1">
      <c r="A28" s="60" t="s">
        <v>33</v>
      </c>
      <c r="B28" s="25">
        <v>0</v>
      </c>
      <c r="C28" s="25">
        <v>0</v>
      </c>
      <c r="D28" s="25">
        <v>0</v>
      </c>
      <c r="E28" s="25">
        <f>E17*5.46</f>
        <v>999.18</v>
      </c>
      <c r="F28" s="25">
        <f>F17*17.6</f>
        <v>2217.6000000000004</v>
      </c>
      <c r="G28" s="25">
        <f>F28+E28</f>
        <v>3216.78</v>
      </c>
      <c r="H28" s="26">
        <f>G28+D28</f>
        <v>3216.78</v>
      </c>
    </row>
    <row r="29" spans="1:8" ht="12.75" customHeight="1">
      <c r="A29" s="60" t="s">
        <v>43</v>
      </c>
      <c r="B29" s="25">
        <v>0</v>
      </c>
      <c r="C29" s="25">
        <v>0</v>
      </c>
      <c r="D29" s="25">
        <v>0</v>
      </c>
      <c r="E29" s="25">
        <f>E18*5.46</f>
        <v>971.88</v>
      </c>
      <c r="F29" s="25">
        <f>F18*17.6</f>
        <v>2534.4</v>
      </c>
      <c r="G29" s="25">
        <f>F29+E29</f>
        <v>3506.28</v>
      </c>
      <c r="H29" s="26">
        <f>G29+D29</f>
        <v>3506.28</v>
      </c>
    </row>
    <row r="30" spans="1:8" ht="12.75" customHeight="1">
      <c r="A30" s="6" t="s">
        <v>47</v>
      </c>
      <c r="B30" s="25">
        <v>0</v>
      </c>
      <c r="C30" s="25">
        <v>0</v>
      </c>
      <c r="D30" s="25">
        <v>0</v>
      </c>
      <c r="E30" s="25">
        <f>E19*5.46</f>
        <v>939.12</v>
      </c>
      <c r="F30" s="25">
        <f>F19*17.6</f>
        <v>4171.200000000001</v>
      </c>
      <c r="G30" s="25">
        <f>F30+E30</f>
        <v>5110.320000000001</v>
      </c>
      <c r="H30" s="26">
        <f>G30+D30</f>
        <v>5110.320000000001</v>
      </c>
    </row>
    <row r="31" spans="1:8" ht="12.75" customHeight="1">
      <c r="A31" s="6" t="s">
        <v>52</v>
      </c>
      <c r="B31" s="25">
        <v>0</v>
      </c>
      <c r="C31" s="25">
        <v>0</v>
      </c>
      <c r="D31" s="25">
        <v>0</v>
      </c>
      <c r="E31" s="25">
        <f>E20*5.46</f>
        <v>971.88</v>
      </c>
      <c r="F31" s="25">
        <f>F20*17.6</f>
        <v>4804.8</v>
      </c>
      <c r="G31" s="25">
        <f>F31+E31</f>
        <v>5776.68</v>
      </c>
      <c r="H31" s="26">
        <f>G31+D31</f>
        <v>5776.68</v>
      </c>
    </row>
    <row r="32" spans="1:8" ht="12.75" customHeight="1">
      <c r="A32" s="29"/>
      <c r="B32" s="10"/>
      <c r="C32" s="10"/>
      <c r="D32" s="10"/>
      <c r="E32" s="10"/>
      <c r="F32" s="10"/>
      <c r="G32" s="10"/>
      <c r="H32" s="12"/>
    </row>
    <row r="34" ht="12.75" customHeight="1">
      <c r="A34" s="59" t="s">
        <v>45</v>
      </c>
    </row>
    <row r="35" ht="12.75" customHeight="1">
      <c r="A35" s="59" t="s">
        <v>31</v>
      </c>
    </row>
    <row r="36" ht="12.75" customHeight="1">
      <c r="A36" s="59" t="s">
        <v>46</v>
      </c>
    </row>
    <row r="42" s="17" customFormat="1" ht="12.75" customHeight="1">
      <c r="A42" s="30"/>
    </row>
    <row r="54" s="17" customFormat="1" ht="12.75" customHeight="1">
      <c r="A54" s="30"/>
    </row>
    <row r="63" s="17" customFormat="1" ht="12.75" customHeight="1">
      <c r="A63" s="30"/>
    </row>
  </sheetData>
  <printOptions horizontalCentered="1"/>
  <pageMargins left="0.25" right="0.25" top="1" bottom="0.75" header="0.5" footer="0.25"/>
  <pageSetup fitToHeight="1" fitToWidth="1" horizontalDpi="300" verticalDpi="300" orientation="landscape" scale="99" r:id="rId1"/>
  <headerFooter alignWithMargins="0">
    <oddHeader>&amp;CThe University of Alabama in Huntsville
Unit Academic Reports 
</oddHeader>
    <oddFooter>&amp;L&amp;8Office of Institutional Research
02/23/2005 (mwc)
&amp;F</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Q30"/>
  <sheetViews>
    <sheetView workbookViewId="0" topLeftCell="A4">
      <selection activeCell="A25" sqref="A25"/>
    </sheetView>
  </sheetViews>
  <sheetFormatPr defaultColWidth="9.140625" defaultRowHeight="12.75"/>
  <cols>
    <col min="1" max="1" width="22.140625" style="0" customWidth="1"/>
    <col min="2" max="16" width="7.28125" style="0" customWidth="1"/>
  </cols>
  <sheetData>
    <row r="1" spans="1:17" ht="12.75">
      <c r="A1" s="18" t="s">
        <v>34</v>
      </c>
      <c r="B1" s="2"/>
      <c r="C1" s="2"/>
      <c r="D1" s="2"/>
      <c r="E1" s="2"/>
      <c r="F1" s="2"/>
      <c r="G1" s="2"/>
      <c r="H1" s="2"/>
      <c r="I1" s="2"/>
      <c r="J1" s="2"/>
      <c r="K1" s="2"/>
      <c r="L1" s="2"/>
      <c r="M1" s="2"/>
      <c r="N1" s="2"/>
      <c r="O1" s="2"/>
      <c r="P1" s="2"/>
      <c r="Q1" s="2"/>
    </row>
    <row r="2" spans="1:17" ht="12.75">
      <c r="A2" s="18"/>
      <c r="B2" s="2"/>
      <c r="C2" s="2"/>
      <c r="D2" s="2"/>
      <c r="E2" s="2"/>
      <c r="F2" s="2"/>
      <c r="G2" s="2"/>
      <c r="H2" s="2"/>
      <c r="I2" s="2"/>
      <c r="J2" s="2"/>
      <c r="K2" s="2"/>
      <c r="L2" s="2"/>
      <c r="M2" s="2"/>
      <c r="N2" s="2"/>
      <c r="O2" s="2"/>
      <c r="P2" s="2"/>
      <c r="Q2" s="2"/>
    </row>
    <row r="3" spans="1:17" ht="12.75">
      <c r="A3" s="29"/>
      <c r="B3" s="48" t="s">
        <v>0</v>
      </c>
      <c r="C3" s="49"/>
      <c r="D3" s="48" t="s">
        <v>1</v>
      </c>
      <c r="E3" s="49"/>
      <c r="F3" s="48" t="s">
        <v>2</v>
      </c>
      <c r="G3" s="49"/>
      <c r="H3" s="48" t="s">
        <v>3</v>
      </c>
      <c r="I3" s="49"/>
      <c r="J3" s="48" t="s">
        <v>4</v>
      </c>
      <c r="K3" s="49"/>
      <c r="L3" s="48" t="s">
        <v>5</v>
      </c>
      <c r="M3" s="49"/>
      <c r="N3" s="48" t="s">
        <v>6</v>
      </c>
      <c r="O3" s="49"/>
      <c r="P3" s="38" t="s">
        <v>7</v>
      </c>
      <c r="Q3" s="28"/>
    </row>
    <row r="4" spans="1:17" ht="12.75">
      <c r="A4" s="60" t="s">
        <v>59</v>
      </c>
      <c r="B4" s="39" t="s">
        <v>8</v>
      </c>
      <c r="C4" s="40" t="s">
        <v>9</v>
      </c>
      <c r="D4" s="39" t="s">
        <v>8</v>
      </c>
      <c r="E4" s="40" t="s">
        <v>9</v>
      </c>
      <c r="F4" s="39" t="s">
        <v>8</v>
      </c>
      <c r="G4" s="40" t="s">
        <v>9</v>
      </c>
      <c r="H4" s="39" t="s">
        <v>8</v>
      </c>
      <c r="I4" s="40" t="s">
        <v>9</v>
      </c>
      <c r="J4" s="39" t="s">
        <v>8</v>
      </c>
      <c r="K4" s="40" t="s">
        <v>9</v>
      </c>
      <c r="L4" s="39" t="s">
        <v>8</v>
      </c>
      <c r="M4" s="40" t="s">
        <v>9</v>
      </c>
      <c r="N4" s="39" t="s">
        <v>8</v>
      </c>
      <c r="O4" s="40" t="s">
        <v>9</v>
      </c>
      <c r="P4" s="41" t="s">
        <v>6</v>
      </c>
      <c r="Q4" s="28"/>
    </row>
    <row r="5" spans="2:17" ht="12.75">
      <c r="B5" s="3"/>
      <c r="C5" s="4"/>
      <c r="D5" s="3"/>
      <c r="E5" s="4"/>
      <c r="F5" s="3"/>
      <c r="G5" s="4"/>
      <c r="H5" s="3"/>
      <c r="I5" s="4"/>
      <c r="J5" s="3"/>
      <c r="K5" s="4"/>
      <c r="L5" s="3"/>
      <c r="M5" s="4"/>
      <c r="N5" s="3"/>
      <c r="O5" s="4"/>
      <c r="P5" s="9"/>
      <c r="Q5" s="2"/>
    </row>
    <row r="6" spans="1:17" ht="12.75">
      <c r="A6" s="6" t="s">
        <v>30</v>
      </c>
      <c r="B6" s="86">
        <v>0</v>
      </c>
      <c r="C6" s="68">
        <v>0</v>
      </c>
      <c r="D6" s="86">
        <v>0</v>
      </c>
      <c r="E6" s="68">
        <v>0</v>
      </c>
      <c r="F6" s="86">
        <v>0</v>
      </c>
      <c r="G6" s="68">
        <v>0</v>
      </c>
      <c r="H6" s="86">
        <v>0</v>
      </c>
      <c r="I6" s="68">
        <v>0</v>
      </c>
      <c r="J6" s="86">
        <v>0</v>
      </c>
      <c r="K6" s="68">
        <v>0</v>
      </c>
      <c r="L6" s="86">
        <v>0</v>
      </c>
      <c r="M6" s="68">
        <v>0</v>
      </c>
      <c r="N6" s="80">
        <f aca="true" t="shared" si="0" ref="N6:O10">L6+J6+H6+F6+D6+B6</f>
        <v>0</v>
      </c>
      <c r="O6" s="81">
        <f t="shared" si="0"/>
        <v>0</v>
      </c>
      <c r="P6" s="82">
        <f>O6+N6</f>
        <v>0</v>
      </c>
      <c r="Q6" s="2"/>
    </row>
    <row r="7" spans="1:17" ht="12.75">
      <c r="A7" s="60" t="s">
        <v>32</v>
      </c>
      <c r="B7" s="86">
        <v>0</v>
      </c>
      <c r="C7" s="68">
        <v>0</v>
      </c>
      <c r="D7" s="86">
        <v>0</v>
      </c>
      <c r="E7" s="68">
        <v>0</v>
      </c>
      <c r="F7" s="86">
        <v>0</v>
      </c>
      <c r="G7" s="68">
        <v>0</v>
      </c>
      <c r="H7" s="86">
        <v>0</v>
      </c>
      <c r="I7" s="68">
        <v>0</v>
      </c>
      <c r="J7" s="86">
        <v>0</v>
      </c>
      <c r="K7" s="68">
        <v>0</v>
      </c>
      <c r="L7" s="86">
        <v>0</v>
      </c>
      <c r="M7" s="68">
        <v>0</v>
      </c>
      <c r="N7" s="80">
        <f t="shared" si="0"/>
        <v>0</v>
      </c>
      <c r="O7" s="81">
        <f t="shared" si="0"/>
        <v>0</v>
      </c>
      <c r="P7" s="82">
        <f>O7+N7</f>
        <v>0</v>
      </c>
      <c r="Q7" s="2"/>
    </row>
    <row r="8" spans="1:17" ht="12.75">
      <c r="A8" s="60" t="s">
        <v>43</v>
      </c>
      <c r="B8" s="86">
        <v>0</v>
      </c>
      <c r="C8" s="68">
        <v>0</v>
      </c>
      <c r="D8" s="86">
        <v>0</v>
      </c>
      <c r="E8" s="68">
        <v>0</v>
      </c>
      <c r="F8" s="86">
        <v>0</v>
      </c>
      <c r="G8" s="68">
        <v>0</v>
      </c>
      <c r="H8" s="86">
        <v>0</v>
      </c>
      <c r="I8" s="68">
        <v>0</v>
      </c>
      <c r="J8" s="86">
        <v>0</v>
      </c>
      <c r="K8" s="68">
        <v>0</v>
      </c>
      <c r="L8" s="86">
        <v>0</v>
      </c>
      <c r="M8" s="68">
        <v>0</v>
      </c>
      <c r="N8" s="80">
        <f t="shared" si="0"/>
        <v>0</v>
      </c>
      <c r="O8" s="81">
        <f t="shared" si="0"/>
        <v>0</v>
      </c>
      <c r="P8" s="82">
        <f>O8+N8</f>
        <v>0</v>
      </c>
      <c r="Q8" s="2"/>
    </row>
    <row r="9" spans="1:17" ht="12.75">
      <c r="A9" s="60" t="s">
        <v>47</v>
      </c>
      <c r="B9" s="86">
        <v>0</v>
      </c>
      <c r="C9" s="68">
        <v>0</v>
      </c>
      <c r="D9" s="86">
        <v>0</v>
      </c>
      <c r="E9" s="68">
        <v>0</v>
      </c>
      <c r="F9" s="86">
        <v>0</v>
      </c>
      <c r="G9" s="68">
        <v>0</v>
      </c>
      <c r="H9" s="86">
        <v>0</v>
      </c>
      <c r="I9" s="68">
        <v>0</v>
      </c>
      <c r="J9" s="86">
        <v>0</v>
      </c>
      <c r="K9" s="68">
        <v>0</v>
      </c>
      <c r="L9" s="86">
        <v>0</v>
      </c>
      <c r="M9" s="68">
        <v>0</v>
      </c>
      <c r="N9" s="80">
        <f t="shared" si="0"/>
        <v>0</v>
      </c>
      <c r="O9" s="81">
        <f t="shared" si="0"/>
        <v>0</v>
      </c>
      <c r="P9" s="82">
        <f>O9+N9</f>
        <v>0</v>
      </c>
      <c r="Q9" s="2"/>
    </row>
    <row r="10" spans="1:17" ht="12.75">
      <c r="A10" s="60" t="s">
        <v>52</v>
      </c>
      <c r="B10" s="50">
        <v>8</v>
      </c>
      <c r="C10" s="51">
        <v>3</v>
      </c>
      <c r="D10" s="50">
        <v>0</v>
      </c>
      <c r="E10" s="51">
        <v>0</v>
      </c>
      <c r="F10" s="50">
        <v>0</v>
      </c>
      <c r="G10" s="51">
        <v>0</v>
      </c>
      <c r="H10" s="50">
        <v>0</v>
      </c>
      <c r="I10" s="51">
        <v>0</v>
      </c>
      <c r="J10" s="50">
        <v>0</v>
      </c>
      <c r="K10" s="51">
        <v>0</v>
      </c>
      <c r="L10" s="50">
        <v>0</v>
      </c>
      <c r="M10" s="51">
        <v>0</v>
      </c>
      <c r="N10" s="50">
        <f t="shared" si="0"/>
        <v>8</v>
      </c>
      <c r="O10" s="51">
        <f t="shared" si="0"/>
        <v>3</v>
      </c>
      <c r="P10" s="52">
        <f>O10+N10</f>
        <v>11</v>
      </c>
      <c r="Q10" s="2"/>
    </row>
    <row r="11" spans="1:17" ht="12.75">
      <c r="A11" s="2"/>
      <c r="B11" s="10"/>
      <c r="C11" s="11"/>
      <c r="D11" s="10"/>
      <c r="E11" s="11"/>
      <c r="F11" s="10"/>
      <c r="G11" s="11"/>
      <c r="H11" s="10"/>
      <c r="I11" s="11"/>
      <c r="J11" s="10"/>
      <c r="K11" s="11"/>
      <c r="L11" s="10"/>
      <c r="M11" s="11"/>
      <c r="N11" s="10"/>
      <c r="O11" s="11"/>
      <c r="P11" s="12"/>
      <c r="Q11" s="2"/>
    </row>
    <row r="12" spans="1:17" ht="12.75">
      <c r="A12" s="2"/>
      <c r="B12" s="2"/>
      <c r="C12" s="2"/>
      <c r="D12" s="2"/>
      <c r="E12" s="2"/>
      <c r="F12" s="2"/>
      <c r="G12" s="2"/>
      <c r="H12" s="2"/>
      <c r="I12" s="2"/>
      <c r="J12" s="2"/>
      <c r="K12" s="2"/>
      <c r="L12" s="2"/>
      <c r="M12" s="2"/>
      <c r="N12" s="2"/>
      <c r="O12" s="2"/>
      <c r="P12" s="2"/>
      <c r="Q12" s="2"/>
    </row>
    <row r="13" spans="1:17" ht="12.75">
      <c r="A13" s="6" t="s">
        <v>13</v>
      </c>
      <c r="B13" s="2"/>
      <c r="C13" s="2"/>
      <c r="D13" s="2"/>
      <c r="E13" s="2"/>
      <c r="F13" s="2"/>
      <c r="G13" s="2"/>
      <c r="H13" s="2"/>
      <c r="I13" s="2"/>
      <c r="J13" s="2"/>
      <c r="K13" s="2"/>
      <c r="L13" s="2"/>
      <c r="M13" s="2"/>
      <c r="N13" s="2"/>
      <c r="O13" s="2"/>
      <c r="P13" s="2"/>
      <c r="Q13" s="2"/>
    </row>
    <row r="14" spans="1:17" ht="12.75">
      <c r="A14" s="33" t="s">
        <v>11</v>
      </c>
      <c r="B14" s="48" t="s">
        <v>0</v>
      </c>
      <c r="C14" s="49"/>
      <c r="D14" s="48" t="s">
        <v>1</v>
      </c>
      <c r="E14" s="49"/>
      <c r="F14" s="48" t="s">
        <v>2</v>
      </c>
      <c r="G14" s="49"/>
      <c r="H14" s="48" t="s">
        <v>3</v>
      </c>
      <c r="I14" s="49"/>
      <c r="J14" s="48" t="s">
        <v>4</v>
      </c>
      <c r="K14" s="49"/>
      <c r="L14" s="48" t="s">
        <v>5</v>
      </c>
      <c r="M14" s="49"/>
      <c r="N14" s="48" t="s">
        <v>6</v>
      </c>
      <c r="O14" s="49"/>
      <c r="P14" s="38" t="s">
        <v>7</v>
      </c>
      <c r="Q14" s="32"/>
    </row>
    <row r="15" spans="1:17" ht="12.75">
      <c r="A15" s="33" t="s">
        <v>12</v>
      </c>
      <c r="B15" s="43" t="s">
        <v>8</v>
      </c>
      <c r="C15" s="44" t="s">
        <v>9</v>
      </c>
      <c r="D15" s="43" t="s">
        <v>8</v>
      </c>
      <c r="E15" s="44" t="s">
        <v>9</v>
      </c>
      <c r="F15" s="43" t="s">
        <v>8</v>
      </c>
      <c r="G15" s="44" t="s">
        <v>9</v>
      </c>
      <c r="H15" s="43" t="s">
        <v>8</v>
      </c>
      <c r="I15" s="44" t="s">
        <v>9</v>
      </c>
      <c r="J15" s="43" t="s">
        <v>8</v>
      </c>
      <c r="K15" s="44" t="s">
        <v>9</v>
      </c>
      <c r="L15" s="43" t="s">
        <v>8</v>
      </c>
      <c r="M15" s="44" t="s">
        <v>9</v>
      </c>
      <c r="N15" s="43" t="s">
        <v>8</v>
      </c>
      <c r="O15" s="44" t="s">
        <v>9</v>
      </c>
      <c r="P15" s="45" t="s">
        <v>6</v>
      </c>
      <c r="Q15" s="32"/>
    </row>
    <row r="16" spans="1:17" ht="12.75">
      <c r="A16" s="6"/>
      <c r="B16" s="13"/>
      <c r="C16" s="14"/>
      <c r="D16" s="13"/>
      <c r="E16" s="14"/>
      <c r="F16" s="13"/>
      <c r="G16" s="14"/>
      <c r="H16" s="13"/>
      <c r="I16" s="14"/>
      <c r="J16" s="13"/>
      <c r="K16" s="14"/>
      <c r="L16" s="13"/>
      <c r="M16" s="14"/>
      <c r="N16" s="13"/>
      <c r="O16" s="14"/>
      <c r="P16" s="15"/>
      <c r="Q16" s="2"/>
    </row>
    <row r="17" spans="1:17" ht="12.75">
      <c r="A17" s="16" t="s">
        <v>30</v>
      </c>
      <c r="B17" s="86">
        <v>0</v>
      </c>
      <c r="C17" s="68">
        <v>0</v>
      </c>
      <c r="D17" s="86">
        <v>0</v>
      </c>
      <c r="E17" s="68">
        <v>0</v>
      </c>
      <c r="F17" s="86">
        <v>0</v>
      </c>
      <c r="G17" s="68">
        <v>0</v>
      </c>
      <c r="H17" s="86">
        <v>0</v>
      </c>
      <c r="I17" s="68">
        <v>0</v>
      </c>
      <c r="J17" s="86">
        <v>0</v>
      </c>
      <c r="K17" s="68">
        <v>0</v>
      </c>
      <c r="L17" s="86">
        <v>0</v>
      </c>
      <c r="M17" s="68">
        <v>0</v>
      </c>
      <c r="N17" s="80">
        <f aca="true" t="shared" si="1" ref="N17:O21">L17+J17+H17+F17+D17+B17</f>
        <v>0</v>
      </c>
      <c r="O17" s="81">
        <f t="shared" si="1"/>
        <v>0</v>
      </c>
      <c r="P17" s="82">
        <f>O17+N17</f>
        <v>0</v>
      </c>
      <c r="Q17" s="17"/>
    </row>
    <row r="18" spans="1:17" ht="12.75">
      <c r="A18" s="16" t="s">
        <v>32</v>
      </c>
      <c r="B18" s="86">
        <v>0</v>
      </c>
      <c r="C18" s="68">
        <v>0</v>
      </c>
      <c r="D18" s="86">
        <v>0</v>
      </c>
      <c r="E18" s="68">
        <v>0</v>
      </c>
      <c r="F18" s="86">
        <v>0</v>
      </c>
      <c r="G18" s="68">
        <v>0</v>
      </c>
      <c r="H18" s="86">
        <v>0</v>
      </c>
      <c r="I18" s="68">
        <v>0</v>
      </c>
      <c r="J18" s="86">
        <v>0</v>
      </c>
      <c r="K18" s="68">
        <v>0</v>
      </c>
      <c r="L18" s="86">
        <v>0</v>
      </c>
      <c r="M18" s="68">
        <v>0</v>
      </c>
      <c r="N18" s="80">
        <f t="shared" si="1"/>
        <v>0</v>
      </c>
      <c r="O18" s="81">
        <f t="shared" si="1"/>
        <v>0</v>
      </c>
      <c r="P18" s="82">
        <f>O18+N18</f>
        <v>0</v>
      </c>
      <c r="Q18" s="17"/>
    </row>
    <row r="19" spans="1:17" ht="12.75">
      <c r="A19" s="16" t="s">
        <v>43</v>
      </c>
      <c r="B19" s="50">
        <v>18</v>
      </c>
      <c r="C19" s="51">
        <v>7</v>
      </c>
      <c r="D19" s="50">
        <v>0</v>
      </c>
      <c r="E19" s="51">
        <v>0</v>
      </c>
      <c r="F19" s="50">
        <v>0</v>
      </c>
      <c r="G19" s="51">
        <v>0</v>
      </c>
      <c r="H19" s="50">
        <v>0</v>
      </c>
      <c r="I19" s="51">
        <v>0</v>
      </c>
      <c r="J19" s="50">
        <v>0</v>
      </c>
      <c r="K19" s="51">
        <v>0</v>
      </c>
      <c r="L19" s="50">
        <v>0</v>
      </c>
      <c r="M19" s="51">
        <v>1</v>
      </c>
      <c r="N19" s="50">
        <f>L19+J19+H19+F19+D19+B19</f>
        <v>18</v>
      </c>
      <c r="O19" s="51">
        <f>M19+K19+I19+G19+E19+C19</f>
        <v>8</v>
      </c>
      <c r="P19" s="52">
        <f>O19+N19</f>
        <v>26</v>
      </c>
      <c r="Q19" s="17"/>
    </row>
    <row r="20" spans="1:17" ht="12.75">
      <c r="A20" s="16" t="s">
        <v>61</v>
      </c>
      <c r="B20" s="50">
        <v>11</v>
      </c>
      <c r="C20" s="51">
        <v>4</v>
      </c>
      <c r="D20" s="50">
        <v>0</v>
      </c>
      <c r="E20" s="51">
        <v>0</v>
      </c>
      <c r="F20" s="50">
        <v>0</v>
      </c>
      <c r="G20" s="51">
        <v>0</v>
      </c>
      <c r="H20" s="50">
        <v>0</v>
      </c>
      <c r="I20" s="51">
        <v>0</v>
      </c>
      <c r="J20" s="50">
        <v>0</v>
      </c>
      <c r="K20" s="51">
        <v>0</v>
      </c>
      <c r="L20" s="50">
        <v>1</v>
      </c>
      <c r="M20" s="51">
        <v>0</v>
      </c>
      <c r="N20" s="50">
        <f t="shared" si="1"/>
        <v>12</v>
      </c>
      <c r="O20" s="51">
        <f t="shared" si="1"/>
        <v>4</v>
      </c>
      <c r="P20" s="52">
        <f>O20+N20</f>
        <v>16</v>
      </c>
      <c r="Q20" s="17"/>
    </row>
    <row r="21" spans="1:17" ht="12.75">
      <c r="A21" s="16" t="s">
        <v>52</v>
      </c>
      <c r="B21" s="50">
        <v>7</v>
      </c>
      <c r="C21" s="51">
        <v>1</v>
      </c>
      <c r="D21" s="50">
        <v>0</v>
      </c>
      <c r="E21" s="51">
        <v>1</v>
      </c>
      <c r="F21" s="50">
        <v>0</v>
      </c>
      <c r="G21" s="51">
        <v>0</v>
      </c>
      <c r="H21" s="50">
        <v>0</v>
      </c>
      <c r="I21" s="51">
        <v>0</v>
      </c>
      <c r="J21" s="50">
        <v>0</v>
      </c>
      <c r="K21" s="51">
        <v>0</v>
      </c>
      <c r="L21" s="50">
        <v>0</v>
      </c>
      <c r="M21" s="51">
        <v>0</v>
      </c>
      <c r="N21" s="50">
        <f t="shared" si="1"/>
        <v>7</v>
      </c>
      <c r="O21" s="51">
        <f t="shared" si="1"/>
        <v>2</v>
      </c>
      <c r="P21" s="52">
        <f>O21+N21</f>
        <v>9</v>
      </c>
      <c r="Q21" s="17"/>
    </row>
    <row r="22" spans="1:17" ht="12.75">
      <c r="A22" s="2"/>
      <c r="B22" s="10"/>
      <c r="C22" s="11"/>
      <c r="D22" s="10"/>
      <c r="E22" s="11"/>
      <c r="F22" s="10"/>
      <c r="G22" s="11"/>
      <c r="H22" s="10"/>
      <c r="I22" s="11"/>
      <c r="J22" s="10"/>
      <c r="K22" s="11"/>
      <c r="L22" s="10"/>
      <c r="M22" s="11"/>
      <c r="N22" s="10"/>
      <c r="O22" s="11"/>
      <c r="P22" s="12"/>
      <c r="Q22" s="2"/>
    </row>
    <row r="23" spans="1:17" ht="12.75">
      <c r="A23" s="6"/>
      <c r="B23" s="17"/>
      <c r="C23" s="17"/>
      <c r="D23" s="17"/>
      <c r="E23" s="17"/>
      <c r="F23" s="17"/>
      <c r="G23" s="17"/>
      <c r="H23" s="17"/>
      <c r="I23" s="17"/>
      <c r="J23" s="17"/>
      <c r="K23" s="17"/>
      <c r="L23" s="17"/>
      <c r="M23" s="17"/>
      <c r="N23" s="17"/>
      <c r="O23" s="17"/>
      <c r="P23" s="17"/>
      <c r="Q23" s="2"/>
    </row>
    <row r="24" spans="1:17" ht="12.75">
      <c r="A24" s="85"/>
      <c r="B24" s="2"/>
      <c r="C24" s="2"/>
      <c r="D24" s="2"/>
      <c r="E24" s="2"/>
      <c r="F24" s="2"/>
      <c r="G24" s="2"/>
      <c r="H24" s="2"/>
      <c r="I24" s="2"/>
      <c r="J24" s="2"/>
      <c r="K24" s="2"/>
      <c r="L24" s="2"/>
      <c r="M24" s="2"/>
      <c r="N24" s="2"/>
      <c r="O24" s="2"/>
      <c r="P24" s="2"/>
      <c r="Q24" s="2"/>
    </row>
    <row r="25" spans="1:17" ht="12.75">
      <c r="A25" s="28"/>
      <c r="B25" s="2"/>
      <c r="C25" s="2"/>
      <c r="D25" s="2"/>
      <c r="E25" s="2"/>
      <c r="F25" s="2"/>
      <c r="G25" s="2"/>
      <c r="H25" s="2"/>
      <c r="I25" s="2"/>
      <c r="J25" s="2"/>
      <c r="K25" s="2"/>
      <c r="L25" s="2"/>
      <c r="M25" s="2"/>
      <c r="N25" s="2"/>
      <c r="O25" s="2"/>
      <c r="P25" s="2"/>
      <c r="Q25" s="2"/>
    </row>
    <row r="26" spans="1:17" ht="12.75">
      <c r="A26" s="85"/>
      <c r="B26" s="2"/>
      <c r="C26" s="2"/>
      <c r="D26" s="2"/>
      <c r="E26" s="2"/>
      <c r="F26" s="2"/>
      <c r="G26" s="2"/>
      <c r="H26" s="2"/>
      <c r="I26" s="2"/>
      <c r="J26" s="2"/>
      <c r="K26" s="2"/>
      <c r="L26" s="2"/>
      <c r="M26" s="2"/>
      <c r="N26" s="2"/>
      <c r="O26" s="2"/>
      <c r="P26" s="2"/>
      <c r="Q26" s="2"/>
    </row>
    <row r="27" spans="1:12" ht="12.75">
      <c r="A27" s="110" t="s">
        <v>64</v>
      </c>
      <c r="B27" s="94"/>
      <c r="C27" s="94"/>
      <c r="D27" s="94"/>
      <c r="E27" s="94"/>
      <c r="F27" s="94"/>
      <c r="G27" s="94"/>
      <c r="H27" s="94"/>
      <c r="I27" s="94"/>
      <c r="J27" s="94"/>
      <c r="K27" s="94"/>
      <c r="L27" s="94"/>
    </row>
    <row r="28" ht="12.75">
      <c r="B28" s="110" t="s">
        <v>50</v>
      </c>
    </row>
    <row r="30" spans="2:7" ht="12.75">
      <c r="B30" s="110" t="s">
        <v>51</v>
      </c>
      <c r="C30" s="94"/>
      <c r="D30" s="94"/>
      <c r="E30" s="94"/>
      <c r="F30" s="94"/>
      <c r="G30" s="94"/>
    </row>
  </sheetData>
  <printOptions horizontalCentered="1"/>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&amp;D
&amp;F</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D11"/>
  <sheetViews>
    <sheetView workbookViewId="0" topLeftCell="A1">
      <selection activeCell="A2" sqref="A2"/>
    </sheetView>
  </sheetViews>
  <sheetFormatPr defaultColWidth="9.140625" defaultRowHeight="12.75"/>
  <cols>
    <col min="1" max="1" width="22.7109375" style="0" bestFit="1" customWidth="1"/>
    <col min="2" max="4" width="15.7109375" style="73" customWidth="1"/>
  </cols>
  <sheetData>
    <row r="1" spans="1:2" ht="12.75">
      <c r="A1" s="36" t="s">
        <v>34</v>
      </c>
      <c r="B1" s="72"/>
    </row>
    <row r="3" spans="1:4" ht="12.75">
      <c r="A3" s="33" t="s">
        <v>13</v>
      </c>
      <c r="B3" s="74"/>
      <c r="C3" s="74"/>
      <c r="D3" s="74"/>
    </row>
    <row r="4" spans="1:4" ht="12.75">
      <c r="A4" s="33" t="s">
        <v>11</v>
      </c>
      <c r="B4" s="75" t="s">
        <v>16</v>
      </c>
      <c r="C4" s="75" t="s">
        <v>14</v>
      </c>
      <c r="D4" s="75" t="s">
        <v>15</v>
      </c>
    </row>
    <row r="5" spans="1:4" ht="12.75">
      <c r="A5" s="32"/>
      <c r="B5" s="76"/>
      <c r="C5" s="76"/>
      <c r="D5" s="76"/>
    </row>
    <row r="6" spans="1:4" ht="12.75">
      <c r="A6" s="34" t="s">
        <v>30</v>
      </c>
      <c r="B6" s="83" t="s">
        <v>44</v>
      </c>
      <c r="C6" s="83" t="s">
        <v>44</v>
      </c>
      <c r="D6" s="83" t="s">
        <v>44</v>
      </c>
    </row>
    <row r="7" spans="1:4" ht="12.75">
      <c r="A7" s="34" t="s">
        <v>32</v>
      </c>
      <c r="B7" s="83" t="s">
        <v>44</v>
      </c>
      <c r="C7" s="83" t="s">
        <v>44</v>
      </c>
      <c r="D7" s="77">
        <v>2</v>
      </c>
    </row>
    <row r="8" spans="1:4" ht="12.75">
      <c r="A8" s="34" t="s">
        <v>43</v>
      </c>
      <c r="B8" s="77">
        <v>4</v>
      </c>
      <c r="C8" s="77">
        <f>+SWE!P19</f>
        <v>26</v>
      </c>
      <c r="D8" s="77">
        <v>26</v>
      </c>
    </row>
    <row r="9" spans="1:4" ht="12.75">
      <c r="A9" s="34" t="s">
        <v>47</v>
      </c>
      <c r="B9" s="83">
        <v>0</v>
      </c>
      <c r="C9" s="77">
        <f>+SWE!P20</f>
        <v>16</v>
      </c>
      <c r="D9" s="77">
        <v>14</v>
      </c>
    </row>
    <row r="10" spans="1:4" ht="12.75">
      <c r="A10" s="34" t="s">
        <v>52</v>
      </c>
      <c r="B10" s="83">
        <v>14</v>
      </c>
      <c r="C10" s="77">
        <f>+SWE!P21</f>
        <v>9</v>
      </c>
      <c r="D10" s="77">
        <v>6</v>
      </c>
    </row>
    <row r="11" spans="1:4" ht="12.75">
      <c r="A11" s="32"/>
      <c r="B11" s="78"/>
      <c r="C11" s="78"/>
      <c r="D11" s="79"/>
    </row>
  </sheetData>
  <printOptions/>
  <pageMargins left="1.1"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02/23/2005 (mwc)
&amp;F</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P60"/>
  <sheetViews>
    <sheetView workbookViewId="0" topLeftCell="A1">
      <selection activeCell="M12" sqref="M12"/>
    </sheetView>
  </sheetViews>
  <sheetFormatPr defaultColWidth="9.140625" defaultRowHeight="12.75" customHeight="1"/>
  <cols>
    <col min="1" max="1" width="20.7109375" style="32" customWidth="1"/>
    <col min="2" max="15" width="7.28125" style="2" customWidth="1"/>
    <col min="16" max="16384" width="9.140625" style="2" customWidth="1"/>
  </cols>
  <sheetData>
    <row r="1" ht="12.75" customHeight="1">
      <c r="A1" s="36" t="s">
        <v>29</v>
      </c>
    </row>
    <row r="2" ht="12.75" customHeight="1">
      <c r="A2" s="36"/>
    </row>
    <row r="3" ht="12.75" customHeight="1">
      <c r="A3" s="33" t="s">
        <v>10</v>
      </c>
    </row>
    <row r="4" spans="1:16" s="32" customFormat="1" ht="12.75" customHeight="1">
      <c r="A4" s="33" t="s">
        <v>11</v>
      </c>
      <c r="B4" s="48" t="s">
        <v>0</v>
      </c>
      <c r="C4" s="49"/>
      <c r="D4" s="48" t="s">
        <v>1</v>
      </c>
      <c r="E4" s="49"/>
      <c r="F4" s="48" t="s">
        <v>2</v>
      </c>
      <c r="G4" s="49"/>
      <c r="H4" s="48" t="s">
        <v>3</v>
      </c>
      <c r="I4" s="49"/>
      <c r="J4" s="48" t="s">
        <v>4</v>
      </c>
      <c r="K4" s="49"/>
      <c r="L4" s="48" t="s">
        <v>5</v>
      </c>
      <c r="M4" s="49"/>
      <c r="N4" s="48" t="s">
        <v>6</v>
      </c>
      <c r="O4" s="49"/>
      <c r="P4" s="38" t="s">
        <v>7</v>
      </c>
    </row>
    <row r="5" spans="1:16" s="32" customFormat="1" ht="12.75" customHeight="1">
      <c r="A5" s="33" t="s">
        <v>12</v>
      </c>
      <c r="B5" s="43" t="s">
        <v>8</v>
      </c>
      <c r="C5" s="44" t="s">
        <v>9</v>
      </c>
      <c r="D5" s="43" t="s">
        <v>8</v>
      </c>
      <c r="E5" s="44" t="s">
        <v>9</v>
      </c>
      <c r="F5" s="43" t="s">
        <v>8</v>
      </c>
      <c r="G5" s="44" t="s">
        <v>9</v>
      </c>
      <c r="H5" s="43" t="s">
        <v>8</v>
      </c>
      <c r="I5" s="44" t="s">
        <v>9</v>
      </c>
      <c r="J5" s="43" t="s">
        <v>8</v>
      </c>
      <c r="K5" s="44" t="s">
        <v>9</v>
      </c>
      <c r="L5" s="43" t="s">
        <v>8</v>
      </c>
      <c r="M5" s="44" t="s">
        <v>9</v>
      </c>
      <c r="N5" s="43" t="s">
        <v>8</v>
      </c>
      <c r="O5" s="44" t="s">
        <v>9</v>
      </c>
      <c r="P5" s="45" t="s">
        <v>6</v>
      </c>
    </row>
    <row r="6" spans="1:16" ht="12.75" customHeight="1">
      <c r="A6" s="33"/>
      <c r="B6" s="13"/>
      <c r="C6" s="14"/>
      <c r="D6" s="13"/>
      <c r="E6" s="14"/>
      <c r="F6" s="13"/>
      <c r="G6" s="14"/>
      <c r="H6" s="13"/>
      <c r="I6" s="14"/>
      <c r="J6" s="13"/>
      <c r="K6" s="14"/>
      <c r="L6" s="13"/>
      <c r="M6" s="14"/>
      <c r="N6" s="13"/>
      <c r="O6" s="14"/>
      <c r="P6" s="15"/>
    </row>
    <row r="7" spans="1:16" s="17" customFormat="1" ht="12.75" customHeight="1">
      <c r="A7" s="34" t="s">
        <v>30</v>
      </c>
      <c r="B7" s="50">
        <v>36</v>
      </c>
      <c r="C7" s="53">
        <v>12</v>
      </c>
      <c r="D7" s="50">
        <v>5</v>
      </c>
      <c r="E7" s="53">
        <v>4</v>
      </c>
      <c r="F7" s="50">
        <v>0</v>
      </c>
      <c r="G7" s="53">
        <v>0</v>
      </c>
      <c r="H7" s="50">
        <v>2</v>
      </c>
      <c r="I7" s="53">
        <v>2</v>
      </c>
      <c r="J7" s="50">
        <v>1</v>
      </c>
      <c r="K7" s="53">
        <v>0</v>
      </c>
      <c r="L7" s="50">
        <v>2</v>
      </c>
      <c r="M7" s="53">
        <v>0</v>
      </c>
      <c r="N7" s="50">
        <f aca="true" t="shared" si="0" ref="N7:O11">L7+J7+H7+F7+D7+B7</f>
        <v>46</v>
      </c>
      <c r="O7" s="53">
        <f t="shared" si="0"/>
        <v>18</v>
      </c>
      <c r="P7" s="52">
        <f>O7+N7</f>
        <v>64</v>
      </c>
    </row>
    <row r="8" spans="1:16" s="17" customFormat="1" ht="12.75" customHeight="1">
      <c r="A8" s="34" t="s">
        <v>32</v>
      </c>
      <c r="B8" s="50">
        <v>32</v>
      </c>
      <c r="C8" s="53">
        <v>8</v>
      </c>
      <c r="D8" s="50">
        <v>3</v>
      </c>
      <c r="E8" s="53">
        <v>4</v>
      </c>
      <c r="F8" s="50">
        <v>0</v>
      </c>
      <c r="G8" s="53">
        <v>0</v>
      </c>
      <c r="H8" s="50">
        <v>0</v>
      </c>
      <c r="I8" s="53">
        <v>0</v>
      </c>
      <c r="J8" s="50">
        <v>1</v>
      </c>
      <c r="K8" s="53">
        <v>0</v>
      </c>
      <c r="L8" s="50">
        <v>2</v>
      </c>
      <c r="M8" s="53">
        <v>1</v>
      </c>
      <c r="N8" s="50">
        <f t="shared" si="0"/>
        <v>38</v>
      </c>
      <c r="O8" s="53">
        <f t="shared" si="0"/>
        <v>13</v>
      </c>
      <c r="P8" s="52">
        <f>O8+N8</f>
        <v>51</v>
      </c>
    </row>
    <row r="9" spans="1:16" s="17" customFormat="1" ht="12.75" customHeight="1">
      <c r="A9" s="34" t="s">
        <v>43</v>
      </c>
      <c r="B9" s="50">
        <f>3+1+35</f>
        <v>39</v>
      </c>
      <c r="C9" s="53">
        <v>8</v>
      </c>
      <c r="D9" s="50">
        <f>1+7</f>
        <v>8</v>
      </c>
      <c r="E9" s="53">
        <v>2</v>
      </c>
      <c r="F9" s="50">
        <f>1+1</f>
        <v>2</v>
      </c>
      <c r="G9" s="53">
        <v>0</v>
      </c>
      <c r="H9" s="50">
        <v>0</v>
      </c>
      <c r="I9" s="53">
        <v>1</v>
      </c>
      <c r="J9" s="50">
        <v>1</v>
      </c>
      <c r="K9" s="53">
        <v>1</v>
      </c>
      <c r="L9" s="50">
        <v>2</v>
      </c>
      <c r="M9" s="53">
        <v>0</v>
      </c>
      <c r="N9" s="50">
        <f t="shared" si="0"/>
        <v>52</v>
      </c>
      <c r="O9" s="53">
        <f t="shared" si="0"/>
        <v>12</v>
      </c>
      <c r="P9" s="52">
        <f>O9+N9</f>
        <v>64</v>
      </c>
    </row>
    <row r="10" spans="1:16" s="17" customFormat="1" ht="12.75" customHeight="1">
      <c r="A10" s="34" t="s">
        <v>47</v>
      </c>
      <c r="B10" s="50">
        <v>72</v>
      </c>
      <c r="C10" s="53">
        <v>8</v>
      </c>
      <c r="D10" s="50">
        <v>12</v>
      </c>
      <c r="E10" s="53">
        <v>3</v>
      </c>
      <c r="F10" s="50">
        <v>2</v>
      </c>
      <c r="G10" s="53">
        <v>1</v>
      </c>
      <c r="H10" s="50">
        <v>4</v>
      </c>
      <c r="I10" s="53">
        <v>0</v>
      </c>
      <c r="J10" s="50">
        <v>1</v>
      </c>
      <c r="K10" s="53">
        <v>0</v>
      </c>
      <c r="L10" s="50">
        <v>4</v>
      </c>
      <c r="M10" s="53">
        <v>0</v>
      </c>
      <c r="N10" s="50">
        <f t="shared" si="0"/>
        <v>95</v>
      </c>
      <c r="O10" s="53">
        <f t="shared" si="0"/>
        <v>12</v>
      </c>
      <c r="P10" s="52">
        <f>O10+N10</f>
        <v>107</v>
      </c>
    </row>
    <row r="11" spans="1:16" s="17" customFormat="1" ht="12.75" customHeight="1">
      <c r="A11" s="34" t="s">
        <v>52</v>
      </c>
      <c r="B11" s="50">
        <f>61+1</f>
        <v>62</v>
      </c>
      <c r="C11" s="53">
        <f>14+1</f>
        <v>15</v>
      </c>
      <c r="D11" s="50">
        <v>8</v>
      </c>
      <c r="E11" s="53">
        <v>1</v>
      </c>
      <c r="F11" s="50">
        <v>0</v>
      </c>
      <c r="G11" s="53">
        <v>2</v>
      </c>
      <c r="H11" s="50">
        <v>2</v>
      </c>
      <c r="I11" s="53">
        <v>2</v>
      </c>
      <c r="J11" s="50">
        <v>0</v>
      </c>
      <c r="K11" s="53">
        <v>1</v>
      </c>
      <c r="L11" s="50">
        <v>0</v>
      </c>
      <c r="M11" s="53">
        <v>0</v>
      </c>
      <c r="N11" s="50">
        <f t="shared" si="0"/>
        <v>72</v>
      </c>
      <c r="O11" s="53">
        <f t="shared" si="0"/>
        <v>21</v>
      </c>
      <c r="P11" s="52">
        <f>O11+N11</f>
        <v>93</v>
      </c>
    </row>
    <row r="12" spans="2:16" ht="12.75" customHeight="1">
      <c r="B12" s="10"/>
      <c r="C12" s="20"/>
      <c r="D12" s="10"/>
      <c r="E12" s="20"/>
      <c r="F12" s="10"/>
      <c r="G12" s="20"/>
      <c r="H12" s="10"/>
      <c r="I12" s="20"/>
      <c r="J12" s="10"/>
      <c r="K12" s="20"/>
      <c r="L12" s="10"/>
      <c r="M12" s="20"/>
      <c r="N12" s="10"/>
      <c r="O12" s="20"/>
      <c r="P12" s="12"/>
    </row>
    <row r="40" spans="1:16" s="17" customFormat="1" ht="12.75" customHeight="1">
      <c r="A40" s="32"/>
      <c r="B40" s="2"/>
      <c r="C40" s="2"/>
      <c r="D40" s="2"/>
      <c r="E40" s="2"/>
      <c r="F40" s="2"/>
      <c r="G40" s="2"/>
      <c r="H40" s="2"/>
      <c r="I40" s="2"/>
      <c r="J40" s="2"/>
      <c r="K40" s="2"/>
      <c r="L40" s="2"/>
      <c r="M40" s="2"/>
      <c r="N40" s="2"/>
      <c r="O40" s="2"/>
      <c r="P40" s="2"/>
    </row>
    <row r="50" spans="1:16" s="17" customFormat="1" ht="12.75" customHeight="1">
      <c r="A50" s="32"/>
      <c r="B50" s="2"/>
      <c r="C50" s="2"/>
      <c r="D50" s="2"/>
      <c r="E50" s="2"/>
      <c r="F50" s="2"/>
      <c r="G50" s="2"/>
      <c r="H50" s="2"/>
      <c r="I50" s="2"/>
      <c r="J50" s="2"/>
      <c r="K50" s="2"/>
      <c r="L50" s="2"/>
      <c r="M50" s="2"/>
      <c r="N50" s="2"/>
      <c r="O50" s="2"/>
      <c r="P50" s="2"/>
    </row>
    <row r="60" spans="1:16" s="17" customFormat="1" ht="12.75" customHeight="1">
      <c r="A60" s="32"/>
      <c r="B60" s="2"/>
      <c r="C60" s="2"/>
      <c r="D60" s="2"/>
      <c r="E60" s="2"/>
      <c r="F60" s="2"/>
      <c r="G60" s="2"/>
      <c r="H60" s="2"/>
      <c r="I60" s="2"/>
      <c r="J60" s="2"/>
      <c r="K60" s="2"/>
      <c r="L60" s="2"/>
      <c r="M60" s="2"/>
      <c r="N60" s="2"/>
      <c r="O60" s="2"/>
      <c r="P60" s="2"/>
    </row>
  </sheetData>
  <printOptions horizontalCentered="1"/>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02/23/2005 (mwc)
&amp;F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24"/>
  <sheetViews>
    <sheetView workbookViewId="0" topLeftCell="A1">
      <selection activeCell="A27" sqref="A27"/>
    </sheetView>
  </sheetViews>
  <sheetFormatPr defaultColWidth="9.140625" defaultRowHeight="11.25" customHeight="1"/>
  <cols>
    <col min="1" max="1" width="20.7109375" style="2" customWidth="1"/>
    <col min="2" max="15" width="7.28125" style="2" customWidth="1"/>
    <col min="16" max="16384" width="9.140625" style="2" customWidth="1"/>
  </cols>
  <sheetData>
    <row r="1" ht="11.25" customHeight="1">
      <c r="A1" s="69" t="s">
        <v>35</v>
      </c>
    </row>
    <row r="2" ht="11.25" customHeight="1">
      <c r="A2" s="1"/>
    </row>
    <row r="3" ht="11.25" customHeight="1">
      <c r="A3" s="1"/>
    </row>
    <row r="4" spans="1:16" s="28" customFormat="1" ht="11.25" customHeight="1">
      <c r="A4" s="29"/>
      <c r="B4" s="48" t="s">
        <v>0</v>
      </c>
      <c r="C4" s="49"/>
      <c r="D4" s="48" t="s">
        <v>1</v>
      </c>
      <c r="E4" s="49"/>
      <c r="F4" s="48" t="s">
        <v>2</v>
      </c>
      <c r="G4" s="49"/>
      <c r="H4" s="48" t="s">
        <v>3</v>
      </c>
      <c r="I4" s="49"/>
      <c r="J4" s="48" t="s">
        <v>4</v>
      </c>
      <c r="K4" s="49"/>
      <c r="L4" s="48" t="s">
        <v>5</v>
      </c>
      <c r="M4" s="49"/>
      <c r="N4" s="48" t="s">
        <v>6</v>
      </c>
      <c r="O4" s="49"/>
      <c r="P4" s="38" t="s">
        <v>7</v>
      </c>
    </row>
    <row r="5" spans="1:16" s="28" customFormat="1" ht="11.25" customHeight="1">
      <c r="A5" s="60" t="s">
        <v>59</v>
      </c>
      <c r="B5" s="39" t="s">
        <v>8</v>
      </c>
      <c r="C5" s="40" t="s">
        <v>9</v>
      </c>
      <c r="D5" s="39" t="s">
        <v>8</v>
      </c>
      <c r="E5" s="40" t="s">
        <v>9</v>
      </c>
      <c r="F5" s="39" t="s">
        <v>8</v>
      </c>
      <c r="G5" s="40" t="s">
        <v>9</v>
      </c>
      <c r="H5" s="39" t="s">
        <v>8</v>
      </c>
      <c r="I5" s="40" t="s">
        <v>9</v>
      </c>
      <c r="J5" s="39" t="s">
        <v>8</v>
      </c>
      <c r="K5" s="40" t="s">
        <v>9</v>
      </c>
      <c r="L5" s="39" t="s">
        <v>8</v>
      </c>
      <c r="M5" s="40" t="s">
        <v>9</v>
      </c>
      <c r="N5" s="39" t="s">
        <v>8</v>
      </c>
      <c r="O5" s="40" t="s">
        <v>9</v>
      </c>
      <c r="P5" s="41" t="s">
        <v>6</v>
      </c>
    </row>
    <row r="6" spans="1:16" ht="11.25" customHeight="1">
      <c r="A6"/>
      <c r="B6" s="3"/>
      <c r="C6" s="4"/>
      <c r="D6" s="3"/>
      <c r="E6" s="4"/>
      <c r="F6" s="3"/>
      <c r="G6" s="4"/>
      <c r="H6" s="3"/>
      <c r="I6" s="4"/>
      <c r="J6" s="3"/>
      <c r="K6" s="4"/>
      <c r="L6" s="3"/>
      <c r="M6" s="4"/>
      <c r="N6" s="3"/>
      <c r="O6" s="4"/>
      <c r="P6" s="9"/>
    </row>
    <row r="7" spans="1:16" ht="11.25" customHeight="1">
      <c r="A7" s="6" t="s">
        <v>30</v>
      </c>
      <c r="B7" s="50">
        <v>3</v>
      </c>
      <c r="C7" s="51">
        <v>0</v>
      </c>
      <c r="D7" s="50">
        <v>0</v>
      </c>
      <c r="E7" s="51">
        <v>1</v>
      </c>
      <c r="F7" s="50">
        <v>0</v>
      </c>
      <c r="G7" s="51">
        <v>0</v>
      </c>
      <c r="H7" s="50">
        <v>0</v>
      </c>
      <c r="I7" s="51">
        <v>0</v>
      </c>
      <c r="J7" s="50">
        <v>0</v>
      </c>
      <c r="K7" s="51">
        <v>0</v>
      </c>
      <c r="L7" s="50">
        <v>0</v>
      </c>
      <c r="M7" s="51">
        <v>0</v>
      </c>
      <c r="N7" s="50">
        <f aca="true" t="shared" si="0" ref="N7:O11">L7+J7+H7+F7+D7+B7</f>
        <v>3</v>
      </c>
      <c r="O7" s="51">
        <f t="shared" si="0"/>
        <v>1</v>
      </c>
      <c r="P7" s="52">
        <f>O7+N7</f>
        <v>4</v>
      </c>
    </row>
    <row r="8" spans="1:16" ht="11.25" customHeight="1">
      <c r="A8" s="60" t="s">
        <v>32</v>
      </c>
      <c r="B8" s="50">
        <v>3</v>
      </c>
      <c r="C8" s="51">
        <v>0</v>
      </c>
      <c r="D8" s="50">
        <v>0</v>
      </c>
      <c r="E8" s="51">
        <v>0</v>
      </c>
      <c r="F8" s="50">
        <v>0</v>
      </c>
      <c r="G8" s="51">
        <v>0</v>
      </c>
      <c r="H8" s="50">
        <v>0</v>
      </c>
      <c r="I8" s="51">
        <v>0</v>
      </c>
      <c r="J8" s="50">
        <v>0</v>
      </c>
      <c r="K8" s="51">
        <v>0</v>
      </c>
      <c r="L8" s="50">
        <v>1</v>
      </c>
      <c r="M8" s="51">
        <v>0</v>
      </c>
      <c r="N8" s="50">
        <f t="shared" si="0"/>
        <v>4</v>
      </c>
      <c r="O8" s="51">
        <f t="shared" si="0"/>
        <v>0</v>
      </c>
      <c r="P8" s="52">
        <f>O8+N8</f>
        <v>4</v>
      </c>
    </row>
    <row r="9" spans="1:16" ht="11.25" customHeight="1">
      <c r="A9" s="60" t="s">
        <v>43</v>
      </c>
      <c r="B9" s="50">
        <v>3</v>
      </c>
      <c r="C9" s="51">
        <v>0</v>
      </c>
      <c r="D9" s="50">
        <v>0</v>
      </c>
      <c r="E9" s="51">
        <v>0</v>
      </c>
      <c r="F9" s="50">
        <v>0</v>
      </c>
      <c r="G9" s="51">
        <v>0</v>
      </c>
      <c r="H9" s="50">
        <v>0</v>
      </c>
      <c r="I9" s="51">
        <v>0</v>
      </c>
      <c r="J9" s="50">
        <v>0</v>
      </c>
      <c r="K9" s="51">
        <v>0</v>
      </c>
      <c r="L9" s="50">
        <v>0</v>
      </c>
      <c r="M9" s="51">
        <v>0</v>
      </c>
      <c r="N9" s="50">
        <f t="shared" si="0"/>
        <v>3</v>
      </c>
      <c r="O9" s="51">
        <f t="shared" si="0"/>
        <v>0</v>
      </c>
      <c r="P9" s="52">
        <f>O9+N9</f>
        <v>3</v>
      </c>
    </row>
    <row r="10" spans="1:16" ht="11.25" customHeight="1">
      <c r="A10" s="6" t="s">
        <v>47</v>
      </c>
      <c r="B10" s="50">
        <v>4</v>
      </c>
      <c r="C10" s="51">
        <v>1</v>
      </c>
      <c r="D10" s="50">
        <v>0</v>
      </c>
      <c r="E10" s="51">
        <v>0</v>
      </c>
      <c r="F10" s="50">
        <v>0</v>
      </c>
      <c r="G10" s="51">
        <v>0</v>
      </c>
      <c r="H10" s="50">
        <v>0</v>
      </c>
      <c r="I10" s="51">
        <v>0</v>
      </c>
      <c r="J10" s="50">
        <v>0</v>
      </c>
      <c r="K10" s="51">
        <v>0</v>
      </c>
      <c r="L10" s="50">
        <v>1</v>
      </c>
      <c r="M10" s="51">
        <v>1</v>
      </c>
      <c r="N10" s="50">
        <f t="shared" si="0"/>
        <v>5</v>
      </c>
      <c r="O10" s="51">
        <f t="shared" si="0"/>
        <v>2</v>
      </c>
      <c r="P10" s="52">
        <f>O10+N10</f>
        <v>7</v>
      </c>
    </row>
    <row r="11" spans="1:16" ht="11.25" customHeight="1">
      <c r="A11" s="16" t="s">
        <v>52</v>
      </c>
      <c r="B11" s="50">
        <v>3</v>
      </c>
      <c r="C11" s="51">
        <v>1</v>
      </c>
      <c r="D11" s="50">
        <v>0</v>
      </c>
      <c r="E11" s="51">
        <v>0</v>
      </c>
      <c r="F11" s="50">
        <v>0</v>
      </c>
      <c r="G11" s="51">
        <v>1</v>
      </c>
      <c r="H11" s="50">
        <v>0</v>
      </c>
      <c r="I11" s="51">
        <v>0</v>
      </c>
      <c r="J11" s="50">
        <v>0</v>
      </c>
      <c r="K11" s="51">
        <v>0</v>
      </c>
      <c r="L11" s="50">
        <v>1</v>
      </c>
      <c r="M11" s="51">
        <v>0</v>
      </c>
      <c r="N11" s="50">
        <f t="shared" si="0"/>
        <v>4</v>
      </c>
      <c r="O11" s="51">
        <f t="shared" si="0"/>
        <v>2</v>
      </c>
      <c r="P11" s="52">
        <f>O11+N11</f>
        <v>6</v>
      </c>
    </row>
    <row r="12" spans="2:16" ht="11.25" customHeight="1">
      <c r="B12" s="10"/>
      <c r="C12" s="11"/>
      <c r="D12" s="10"/>
      <c r="E12" s="11"/>
      <c r="F12" s="10"/>
      <c r="G12" s="11"/>
      <c r="H12" s="10"/>
      <c r="I12" s="11"/>
      <c r="J12" s="10"/>
      <c r="K12" s="11"/>
      <c r="L12" s="10"/>
      <c r="M12" s="11"/>
      <c r="N12" s="10"/>
      <c r="O12" s="11"/>
      <c r="P12" s="12"/>
    </row>
    <row r="13" spans="2:16" ht="11.25" customHeight="1">
      <c r="B13" s="17"/>
      <c r="C13" s="17"/>
      <c r="D13" s="17"/>
      <c r="E13" s="17"/>
      <c r="F13" s="17"/>
      <c r="G13" s="17"/>
      <c r="H13" s="17"/>
      <c r="I13" s="17"/>
      <c r="J13" s="17"/>
      <c r="K13" s="17"/>
      <c r="L13" s="17"/>
      <c r="M13" s="17"/>
      <c r="N13" s="17"/>
      <c r="O13" s="17"/>
      <c r="P13" s="17"/>
    </row>
    <row r="14" ht="11.25" customHeight="1"/>
    <row r="15" ht="11.25" customHeight="1">
      <c r="A15" s="6" t="s">
        <v>13</v>
      </c>
    </row>
    <row r="16" spans="1:16" s="32" customFormat="1" ht="11.25" customHeight="1">
      <c r="A16" s="33" t="s">
        <v>11</v>
      </c>
      <c r="B16" s="48" t="s">
        <v>0</v>
      </c>
      <c r="C16" s="49"/>
      <c r="D16" s="48" t="s">
        <v>1</v>
      </c>
      <c r="E16" s="49"/>
      <c r="F16" s="48" t="s">
        <v>2</v>
      </c>
      <c r="G16" s="49"/>
      <c r="H16" s="48" t="s">
        <v>3</v>
      </c>
      <c r="I16" s="49"/>
      <c r="J16" s="48" t="s">
        <v>4</v>
      </c>
      <c r="K16" s="49"/>
      <c r="L16" s="48" t="s">
        <v>5</v>
      </c>
      <c r="M16" s="49"/>
      <c r="N16" s="48" t="s">
        <v>6</v>
      </c>
      <c r="O16" s="49"/>
      <c r="P16" s="38" t="s">
        <v>7</v>
      </c>
    </row>
    <row r="17" spans="1:16" s="32" customFormat="1" ht="11.25" customHeight="1">
      <c r="A17" s="33" t="s">
        <v>12</v>
      </c>
      <c r="B17" s="43" t="s">
        <v>8</v>
      </c>
      <c r="C17" s="44" t="s">
        <v>9</v>
      </c>
      <c r="D17" s="43" t="s">
        <v>8</v>
      </c>
      <c r="E17" s="44" t="s">
        <v>9</v>
      </c>
      <c r="F17" s="43" t="s">
        <v>8</v>
      </c>
      <c r="G17" s="44" t="s">
        <v>9</v>
      </c>
      <c r="H17" s="43" t="s">
        <v>8</v>
      </c>
      <c r="I17" s="44" t="s">
        <v>9</v>
      </c>
      <c r="J17" s="43" t="s">
        <v>8</v>
      </c>
      <c r="K17" s="44" t="s">
        <v>9</v>
      </c>
      <c r="L17" s="43" t="s">
        <v>8</v>
      </c>
      <c r="M17" s="44" t="s">
        <v>9</v>
      </c>
      <c r="N17" s="43" t="s">
        <v>8</v>
      </c>
      <c r="O17" s="44" t="s">
        <v>9</v>
      </c>
      <c r="P17" s="45" t="s">
        <v>6</v>
      </c>
    </row>
    <row r="18" spans="1:16" ht="11.25" customHeight="1">
      <c r="A18" s="6"/>
      <c r="B18" s="13"/>
      <c r="C18" s="14"/>
      <c r="D18" s="13"/>
      <c r="E18" s="14"/>
      <c r="F18" s="13"/>
      <c r="G18" s="14"/>
      <c r="H18" s="13"/>
      <c r="I18" s="14"/>
      <c r="J18" s="13"/>
      <c r="K18" s="14"/>
      <c r="L18" s="13"/>
      <c r="M18" s="14"/>
      <c r="N18" s="13"/>
      <c r="O18" s="14"/>
      <c r="P18" s="15"/>
    </row>
    <row r="19" spans="1:16" s="17" customFormat="1" ht="11.25" customHeight="1">
      <c r="A19" s="16" t="s">
        <v>30</v>
      </c>
      <c r="B19" s="50">
        <v>11</v>
      </c>
      <c r="C19" s="53">
        <v>0</v>
      </c>
      <c r="D19" s="50">
        <v>0</v>
      </c>
      <c r="E19" s="53">
        <v>1</v>
      </c>
      <c r="F19" s="50">
        <v>0</v>
      </c>
      <c r="G19" s="53">
        <v>0</v>
      </c>
      <c r="H19" s="50">
        <v>0</v>
      </c>
      <c r="I19" s="53">
        <v>0</v>
      </c>
      <c r="J19" s="50">
        <v>0</v>
      </c>
      <c r="K19" s="53">
        <v>0</v>
      </c>
      <c r="L19" s="50">
        <v>2</v>
      </c>
      <c r="M19" s="53">
        <v>0</v>
      </c>
      <c r="N19" s="50">
        <f aca="true" t="shared" si="1" ref="N19:O23">L19+J19+H19+F19+D19+B19</f>
        <v>13</v>
      </c>
      <c r="O19" s="53">
        <f t="shared" si="1"/>
        <v>1</v>
      </c>
      <c r="P19" s="52">
        <f>O19+N19</f>
        <v>14</v>
      </c>
    </row>
    <row r="20" spans="1:16" s="17" customFormat="1" ht="11.25" customHeight="1">
      <c r="A20" s="16" t="s">
        <v>32</v>
      </c>
      <c r="B20" s="50">
        <v>7</v>
      </c>
      <c r="C20" s="53">
        <v>2</v>
      </c>
      <c r="D20" s="50">
        <v>0</v>
      </c>
      <c r="E20" s="53">
        <v>0</v>
      </c>
      <c r="F20" s="50">
        <v>0</v>
      </c>
      <c r="G20" s="53">
        <v>0</v>
      </c>
      <c r="H20" s="50">
        <v>0</v>
      </c>
      <c r="I20" s="53">
        <v>0</v>
      </c>
      <c r="J20" s="50">
        <v>0</v>
      </c>
      <c r="K20" s="53">
        <v>0</v>
      </c>
      <c r="L20" s="50">
        <v>3</v>
      </c>
      <c r="M20" s="53">
        <v>0</v>
      </c>
      <c r="N20" s="50">
        <f t="shared" si="1"/>
        <v>10</v>
      </c>
      <c r="O20" s="53">
        <f t="shared" si="1"/>
        <v>2</v>
      </c>
      <c r="P20" s="52">
        <f>O20+N20</f>
        <v>12</v>
      </c>
    </row>
    <row r="21" spans="1:16" s="17" customFormat="1" ht="11.25" customHeight="1">
      <c r="A21" s="16" t="s">
        <v>43</v>
      </c>
      <c r="B21" s="50">
        <v>16</v>
      </c>
      <c r="C21" s="53">
        <v>7</v>
      </c>
      <c r="D21" s="50">
        <v>0</v>
      </c>
      <c r="E21" s="53">
        <v>0</v>
      </c>
      <c r="F21" s="50">
        <v>0</v>
      </c>
      <c r="G21" s="53">
        <v>1</v>
      </c>
      <c r="H21" s="50">
        <v>0</v>
      </c>
      <c r="I21" s="53">
        <v>0</v>
      </c>
      <c r="J21" s="50">
        <v>0</v>
      </c>
      <c r="K21" s="53">
        <v>0</v>
      </c>
      <c r="L21" s="50">
        <v>3</v>
      </c>
      <c r="M21" s="53">
        <v>1</v>
      </c>
      <c r="N21" s="50">
        <f t="shared" si="1"/>
        <v>19</v>
      </c>
      <c r="O21" s="53">
        <f t="shared" si="1"/>
        <v>9</v>
      </c>
      <c r="P21" s="52">
        <f>O21+N21</f>
        <v>28</v>
      </c>
    </row>
    <row r="22" spans="1:16" s="17" customFormat="1" ht="11.25" customHeight="1">
      <c r="A22" s="16" t="s">
        <v>47</v>
      </c>
      <c r="B22" s="50">
        <v>18</v>
      </c>
      <c r="C22" s="53">
        <v>12</v>
      </c>
      <c r="D22" s="50">
        <v>0</v>
      </c>
      <c r="E22" s="53">
        <v>0</v>
      </c>
      <c r="F22" s="50">
        <v>0</v>
      </c>
      <c r="G22" s="53">
        <v>1</v>
      </c>
      <c r="H22" s="50">
        <v>0</v>
      </c>
      <c r="I22" s="53">
        <v>0</v>
      </c>
      <c r="J22" s="50">
        <v>0</v>
      </c>
      <c r="K22" s="53">
        <v>0</v>
      </c>
      <c r="L22" s="50">
        <v>3</v>
      </c>
      <c r="M22" s="53">
        <v>1</v>
      </c>
      <c r="N22" s="50">
        <f t="shared" si="1"/>
        <v>21</v>
      </c>
      <c r="O22" s="53">
        <f t="shared" si="1"/>
        <v>14</v>
      </c>
      <c r="P22" s="52">
        <f>O22+N22</f>
        <v>35</v>
      </c>
    </row>
    <row r="23" spans="1:16" s="17" customFormat="1" ht="11.25" customHeight="1">
      <c r="A23" s="16" t="s">
        <v>52</v>
      </c>
      <c r="B23" s="50">
        <v>44</v>
      </c>
      <c r="C23" s="53">
        <v>13</v>
      </c>
      <c r="D23" s="50">
        <v>1</v>
      </c>
      <c r="E23" s="53">
        <v>0</v>
      </c>
      <c r="F23" s="50">
        <v>1</v>
      </c>
      <c r="G23" s="53">
        <v>1</v>
      </c>
      <c r="H23" s="50">
        <v>0</v>
      </c>
      <c r="I23" s="53">
        <v>0</v>
      </c>
      <c r="J23" s="50">
        <v>0</v>
      </c>
      <c r="K23" s="53">
        <v>0</v>
      </c>
      <c r="L23" s="50">
        <v>8</v>
      </c>
      <c r="M23" s="53">
        <v>2</v>
      </c>
      <c r="N23" s="50">
        <f t="shared" si="1"/>
        <v>54</v>
      </c>
      <c r="O23" s="53">
        <f t="shared" si="1"/>
        <v>16</v>
      </c>
      <c r="P23" s="52">
        <f>O23+N23</f>
        <v>70</v>
      </c>
    </row>
    <row r="24" spans="1:16" ht="11.25" customHeight="1">
      <c r="A24"/>
      <c r="B24" s="24"/>
      <c r="C24" s="23"/>
      <c r="D24" s="24"/>
      <c r="E24" s="23"/>
      <c r="F24" s="24"/>
      <c r="G24" s="23"/>
      <c r="H24" s="24"/>
      <c r="I24" s="23"/>
      <c r="J24" s="24"/>
      <c r="K24" s="23"/>
      <c r="L24" s="24"/>
      <c r="M24" s="23"/>
      <c r="N24" s="24"/>
      <c r="O24" s="23"/>
      <c r="P24" s="12"/>
    </row>
    <row r="26" ht="11.25" customHeight="1">
      <c r="A26" s="85"/>
    </row>
    <row r="27" ht="11.25" customHeight="1">
      <c r="A27" s="28"/>
    </row>
    <row r="32" spans="1:16" s="17" customFormat="1" ht="11.25" customHeight="1">
      <c r="A32" s="2"/>
      <c r="B32" s="2"/>
      <c r="C32" s="2"/>
      <c r="D32" s="2"/>
      <c r="E32" s="2"/>
      <c r="F32" s="2"/>
      <c r="G32" s="2"/>
      <c r="H32" s="2"/>
      <c r="I32" s="2"/>
      <c r="J32" s="2"/>
      <c r="K32" s="2"/>
      <c r="L32" s="2"/>
      <c r="M32" s="2"/>
      <c r="N32" s="2"/>
      <c r="O32" s="2"/>
      <c r="P32" s="2"/>
    </row>
    <row r="63" spans="1:16" s="17" customFormat="1" ht="11.25" customHeight="1">
      <c r="A63" s="2"/>
      <c r="B63" s="2"/>
      <c r="C63" s="2"/>
      <c r="D63" s="2"/>
      <c r="E63" s="2"/>
      <c r="F63" s="2"/>
      <c r="G63" s="2"/>
      <c r="H63" s="2"/>
      <c r="I63" s="2"/>
      <c r="J63" s="2"/>
      <c r="K63" s="2"/>
      <c r="L63" s="2"/>
      <c r="M63" s="2"/>
      <c r="N63" s="2"/>
      <c r="O63" s="2"/>
      <c r="P63" s="2"/>
    </row>
    <row r="105" spans="1:16" s="17" customFormat="1" ht="11.25" customHeight="1">
      <c r="A105" s="2"/>
      <c r="B105" s="2"/>
      <c r="C105" s="2"/>
      <c r="D105" s="2"/>
      <c r="E105" s="2"/>
      <c r="F105" s="2"/>
      <c r="G105" s="2"/>
      <c r="H105" s="2"/>
      <c r="I105" s="2"/>
      <c r="J105" s="2"/>
      <c r="K105" s="2"/>
      <c r="L105" s="2"/>
      <c r="M105" s="2"/>
      <c r="N105" s="2"/>
      <c r="O105" s="2"/>
      <c r="P105" s="2"/>
    </row>
    <row r="115" spans="1:16" s="17" customFormat="1" ht="11.25" customHeight="1">
      <c r="A115" s="2"/>
      <c r="B115" s="2"/>
      <c r="C115" s="2"/>
      <c r="D115" s="2"/>
      <c r="E115" s="2"/>
      <c r="F115" s="2"/>
      <c r="G115" s="2"/>
      <c r="H115" s="2"/>
      <c r="I115" s="2"/>
      <c r="J115" s="2"/>
      <c r="K115" s="2"/>
      <c r="L115" s="2"/>
      <c r="M115" s="2"/>
      <c r="N115" s="2"/>
      <c r="O115" s="2"/>
      <c r="P115" s="2"/>
    </row>
    <row r="167" spans="1:16" s="17" customFormat="1" ht="11.25" customHeight="1">
      <c r="A167" s="2"/>
      <c r="B167" s="2"/>
      <c r="C167" s="2"/>
      <c r="D167" s="2"/>
      <c r="E167" s="2"/>
      <c r="F167" s="2"/>
      <c r="G167" s="2"/>
      <c r="H167" s="2"/>
      <c r="I167" s="2"/>
      <c r="J167" s="2"/>
      <c r="K167" s="2"/>
      <c r="L167" s="2"/>
      <c r="M167" s="2"/>
      <c r="N167" s="2"/>
      <c r="O167" s="2"/>
      <c r="P167" s="2"/>
    </row>
    <row r="207" spans="1:16" s="17" customFormat="1" ht="11.25" customHeight="1">
      <c r="A207" s="2"/>
      <c r="B207" s="2"/>
      <c r="C207" s="2"/>
      <c r="D207" s="2"/>
      <c r="E207" s="2"/>
      <c r="F207" s="2"/>
      <c r="G207" s="2"/>
      <c r="H207" s="2"/>
      <c r="I207" s="2"/>
      <c r="J207" s="2"/>
      <c r="K207" s="2"/>
      <c r="L207" s="2"/>
      <c r="M207" s="2"/>
      <c r="N207" s="2"/>
      <c r="O207" s="2"/>
      <c r="P207" s="2"/>
    </row>
    <row r="217" spans="1:16" s="17" customFormat="1" ht="11.25" customHeight="1">
      <c r="A217" s="2"/>
      <c r="B217" s="2"/>
      <c r="C217" s="2"/>
      <c r="D217" s="2"/>
      <c r="E217" s="2"/>
      <c r="F217" s="2"/>
      <c r="G217" s="2"/>
      <c r="H217" s="2"/>
      <c r="I217" s="2"/>
      <c r="J217" s="2"/>
      <c r="K217" s="2"/>
      <c r="L217" s="2"/>
      <c r="M217" s="2"/>
      <c r="N217" s="2"/>
      <c r="O217" s="2"/>
      <c r="P217" s="2"/>
    </row>
    <row r="257" spans="1:16" s="17" customFormat="1" ht="11.25" customHeight="1">
      <c r="A257" s="2"/>
      <c r="B257" s="2"/>
      <c r="C257" s="2"/>
      <c r="D257" s="2"/>
      <c r="E257" s="2"/>
      <c r="F257" s="2"/>
      <c r="G257" s="2"/>
      <c r="H257" s="2"/>
      <c r="I257" s="2"/>
      <c r="J257" s="2"/>
      <c r="K257" s="2"/>
      <c r="L257" s="2"/>
      <c r="M257" s="2"/>
      <c r="N257" s="2"/>
      <c r="O257" s="2"/>
      <c r="P257" s="2"/>
    </row>
    <row r="267" spans="1:16" s="17" customFormat="1" ht="11.25" customHeight="1">
      <c r="A267" s="2"/>
      <c r="B267" s="2"/>
      <c r="C267" s="2"/>
      <c r="D267" s="2"/>
      <c r="E267" s="2"/>
      <c r="F267" s="2"/>
      <c r="G267" s="2"/>
      <c r="H267" s="2"/>
      <c r="I267" s="2"/>
      <c r="J267" s="2"/>
      <c r="K267" s="2"/>
      <c r="L267" s="2"/>
      <c r="M267" s="2"/>
      <c r="N267" s="2"/>
      <c r="O267" s="2"/>
      <c r="P267" s="2"/>
    </row>
    <row r="309" spans="1:16" s="17" customFormat="1" ht="11.25" customHeight="1">
      <c r="A309" s="2"/>
      <c r="B309" s="2"/>
      <c r="C309" s="2"/>
      <c r="D309" s="2"/>
      <c r="E309" s="2"/>
      <c r="F309" s="2"/>
      <c r="G309" s="2"/>
      <c r="H309" s="2"/>
      <c r="I309" s="2"/>
      <c r="J309" s="2"/>
      <c r="K309" s="2"/>
      <c r="L309" s="2"/>
      <c r="M309" s="2"/>
      <c r="N309" s="2"/>
      <c r="O309" s="2"/>
      <c r="P309" s="2"/>
    </row>
    <row r="351" spans="1:16" s="17" customFormat="1" ht="11.25" customHeight="1">
      <c r="A351" s="2"/>
      <c r="B351" s="2"/>
      <c r="C351" s="2"/>
      <c r="D351" s="2"/>
      <c r="E351" s="2"/>
      <c r="F351" s="2"/>
      <c r="G351" s="2"/>
      <c r="H351" s="2"/>
      <c r="I351" s="2"/>
      <c r="J351" s="2"/>
      <c r="K351" s="2"/>
      <c r="L351" s="2"/>
      <c r="M351" s="2"/>
      <c r="N351" s="2"/>
      <c r="O351" s="2"/>
      <c r="P351" s="2"/>
    </row>
    <row r="361" spans="1:16" s="17" customFormat="1" ht="11.25" customHeight="1">
      <c r="A361" s="2"/>
      <c r="B361" s="2"/>
      <c r="C361" s="2"/>
      <c r="D361" s="2"/>
      <c r="E361" s="2"/>
      <c r="F361" s="2"/>
      <c r="G361" s="2"/>
      <c r="H361" s="2"/>
      <c r="I361" s="2"/>
      <c r="J361" s="2"/>
      <c r="K361" s="2"/>
      <c r="L361" s="2"/>
      <c r="M361" s="2"/>
      <c r="N361" s="2"/>
      <c r="O361" s="2"/>
      <c r="P361" s="2"/>
    </row>
    <row r="374" spans="1:16" s="17" customFormat="1" ht="11.25" customHeight="1">
      <c r="A374" s="2"/>
      <c r="B374" s="2"/>
      <c r="C374" s="2"/>
      <c r="D374" s="2"/>
      <c r="E374" s="2"/>
      <c r="F374" s="2"/>
      <c r="G374" s="2"/>
      <c r="H374" s="2"/>
      <c r="I374" s="2"/>
      <c r="J374" s="2"/>
      <c r="K374" s="2"/>
      <c r="L374" s="2"/>
      <c r="M374" s="2"/>
      <c r="N374" s="2"/>
      <c r="O374" s="2"/>
      <c r="P374" s="2"/>
    </row>
    <row r="404" spans="1:16" s="17" customFormat="1" ht="11.25" customHeight="1">
      <c r="A404" s="2"/>
      <c r="B404" s="2"/>
      <c r="C404" s="2"/>
      <c r="D404" s="2"/>
      <c r="E404" s="2"/>
      <c r="F404" s="2"/>
      <c r="G404" s="2"/>
      <c r="H404" s="2"/>
      <c r="I404" s="2"/>
      <c r="J404" s="2"/>
      <c r="K404" s="2"/>
      <c r="L404" s="2"/>
      <c r="M404" s="2"/>
      <c r="N404" s="2"/>
      <c r="O404" s="2"/>
      <c r="P404" s="2"/>
    </row>
    <row r="414" spans="1:16" s="17" customFormat="1" ht="11.25" customHeight="1">
      <c r="A414" s="2"/>
      <c r="B414" s="2"/>
      <c r="C414" s="2"/>
      <c r="D414" s="2"/>
      <c r="E414" s="2"/>
      <c r="F414" s="2"/>
      <c r="G414" s="2"/>
      <c r="H414" s="2"/>
      <c r="I414" s="2"/>
      <c r="J414" s="2"/>
      <c r="K414" s="2"/>
      <c r="L414" s="2"/>
      <c r="M414" s="2"/>
      <c r="N414" s="2"/>
      <c r="O414" s="2"/>
      <c r="P414" s="2"/>
    </row>
    <row r="424" spans="1:16" s="17" customFormat="1" ht="11.25" customHeight="1">
      <c r="A424" s="2"/>
      <c r="B424" s="2"/>
      <c r="C424" s="2"/>
      <c r="D424" s="2"/>
      <c r="E424" s="2"/>
      <c r="F424" s="2"/>
      <c r="G424" s="2"/>
      <c r="H424" s="2"/>
      <c r="I424" s="2"/>
      <c r="J424" s="2"/>
      <c r="K424" s="2"/>
      <c r="L424" s="2"/>
      <c r="M424" s="2"/>
      <c r="N424" s="2"/>
      <c r="O424" s="2"/>
      <c r="P424" s="2"/>
    </row>
  </sheetData>
  <printOptions horizontalCentered="1"/>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&amp;D
&amp;F</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H45" sqref="H45"/>
    </sheetView>
  </sheetViews>
  <sheetFormatPr defaultColWidth="9.140625" defaultRowHeight="12.75" customHeight="1"/>
  <cols>
    <col min="1" max="1" width="25.7109375" style="32" customWidth="1"/>
    <col min="2" max="8" width="15.7109375" style="2" customWidth="1"/>
    <col min="9" max="16384" width="9.140625" style="2" customWidth="1"/>
  </cols>
  <sheetData>
    <row r="1" ht="12.75" customHeight="1">
      <c r="A1" s="37" t="s">
        <v>29</v>
      </c>
    </row>
    <row r="3" ht="12.75" customHeight="1">
      <c r="A3" s="33" t="s">
        <v>10</v>
      </c>
    </row>
    <row r="4" spans="1:4" s="32" customFormat="1" ht="12.75" customHeight="1">
      <c r="A4" s="33" t="s">
        <v>11</v>
      </c>
      <c r="B4" s="46" t="s">
        <v>16</v>
      </c>
      <c r="C4" s="46" t="s">
        <v>14</v>
      </c>
      <c r="D4" s="46" t="s">
        <v>15</v>
      </c>
    </row>
    <row r="5" spans="2:4" ht="12.75" customHeight="1">
      <c r="B5" s="9"/>
      <c r="C5" s="9"/>
      <c r="D5" s="9"/>
    </row>
    <row r="6" spans="1:4" s="17" customFormat="1" ht="12.75" customHeight="1">
      <c r="A6" s="34" t="s">
        <v>30</v>
      </c>
      <c r="B6" s="15">
        <v>29</v>
      </c>
      <c r="C6" s="15">
        <f>'UND&amp;PEN'!P7</f>
        <v>64</v>
      </c>
      <c r="D6" s="15">
        <v>29</v>
      </c>
    </row>
    <row r="7" spans="1:4" s="17" customFormat="1" ht="12.75" customHeight="1">
      <c r="A7" s="34" t="s">
        <v>32</v>
      </c>
      <c r="B7" s="15">
        <v>12</v>
      </c>
      <c r="C7" s="15">
        <f>'UND&amp;PEN'!P8</f>
        <v>51</v>
      </c>
      <c r="D7" s="15">
        <v>32</v>
      </c>
    </row>
    <row r="8" spans="1:4" s="17" customFormat="1" ht="12.75" customHeight="1">
      <c r="A8" s="34" t="s">
        <v>43</v>
      </c>
      <c r="B8" s="15">
        <v>13</v>
      </c>
      <c r="C8" s="15">
        <f>'UND&amp;PEN'!P9</f>
        <v>64</v>
      </c>
      <c r="D8" s="15">
        <f>6+1+51</f>
        <v>58</v>
      </c>
    </row>
    <row r="9" spans="1:4" s="17" customFormat="1" ht="12.75" customHeight="1">
      <c r="A9" s="34" t="s">
        <v>47</v>
      </c>
      <c r="B9" s="15">
        <v>26</v>
      </c>
      <c r="C9" s="15">
        <f>'UND&amp;PEN'!P10</f>
        <v>107</v>
      </c>
      <c r="D9" s="15">
        <v>84</v>
      </c>
    </row>
    <row r="10" spans="1:4" s="17" customFormat="1" ht="12.75" customHeight="1">
      <c r="A10" s="34" t="s">
        <v>52</v>
      </c>
      <c r="B10" s="15">
        <f>2+1+34</f>
        <v>37</v>
      </c>
      <c r="C10" s="15">
        <f>'UND&amp;PEN'!P11</f>
        <v>93</v>
      </c>
      <c r="D10" s="15">
        <f>8+59</f>
        <v>67</v>
      </c>
    </row>
    <row r="11" spans="2:4" ht="12.75" customHeight="1">
      <c r="B11" s="12"/>
      <c r="C11" s="12"/>
      <c r="D11" s="12"/>
    </row>
    <row r="21" s="17" customFormat="1" ht="12.75" customHeight="1">
      <c r="A21" s="35"/>
    </row>
    <row r="30" s="17" customFormat="1" ht="12.75" customHeight="1">
      <c r="A30" s="35"/>
    </row>
  </sheetData>
  <printOptions/>
  <pageMargins left="1"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02/23/2005 (mwc)
&amp;F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47"/>
  <sheetViews>
    <sheetView workbookViewId="0" topLeftCell="A1">
      <selection activeCell="C9" sqref="C9"/>
    </sheetView>
  </sheetViews>
  <sheetFormatPr defaultColWidth="9.140625" defaultRowHeight="12.75" customHeight="1"/>
  <cols>
    <col min="1" max="1" width="25.7109375" style="28" customWidth="1"/>
    <col min="2" max="8" width="15.7109375" style="2" customWidth="1"/>
    <col min="9" max="16384" width="9.140625" style="2" customWidth="1"/>
  </cols>
  <sheetData>
    <row r="1" ht="12.75" customHeight="1">
      <c r="A1" s="63" t="s">
        <v>35</v>
      </c>
    </row>
    <row r="2" spans="6:8" ht="12.75" customHeight="1">
      <c r="F2"/>
      <c r="G2"/>
      <c r="H2"/>
    </row>
    <row r="3" spans="1:7" ht="12.75" customHeight="1">
      <c r="A3" s="6" t="s">
        <v>13</v>
      </c>
      <c r="E3"/>
      <c r="F3"/>
      <c r="G3"/>
    </row>
    <row r="4" spans="1:7" s="28" customFormat="1" ht="12.75" customHeight="1">
      <c r="A4" s="6" t="s">
        <v>11</v>
      </c>
      <c r="B4" s="46" t="s">
        <v>16</v>
      </c>
      <c r="C4" s="46" t="s">
        <v>14</v>
      </c>
      <c r="D4" s="46" t="s">
        <v>15</v>
      </c>
      <c r="E4" s="29"/>
      <c r="F4" s="29"/>
      <c r="G4" s="29"/>
    </row>
    <row r="5" spans="2:7" ht="12.75" customHeight="1">
      <c r="B5" s="9"/>
      <c r="C5" s="9"/>
      <c r="D5" s="9"/>
      <c r="E5"/>
      <c r="F5"/>
      <c r="G5"/>
    </row>
    <row r="6" spans="1:7" s="17" customFormat="1" ht="12.75" customHeight="1">
      <c r="A6" s="16" t="s">
        <v>30</v>
      </c>
      <c r="B6" s="13">
        <v>9</v>
      </c>
      <c r="C6" s="15">
        <f>'AE'!P19</f>
        <v>14</v>
      </c>
      <c r="D6" s="15">
        <v>8</v>
      </c>
      <c r="E6" s="27"/>
      <c r="F6" s="27"/>
      <c r="G6" s="27"/>
    </row>
    <row r="7" spans="1:7" s="17" customFormat="1" ht="12.75" customHeight="1">
      <c r="A7" s="16" t="s">
        <v>32</v>
      </c>
      <c r="B7" s="13">
        <v>6</v>
      </c>
      <c r="C7" s="15">
        <f>'AE'!P20</f>
        <v>12</v>
      </c>
      <c r="D7" s="15">
        <v>16</v>
      </c>
      <c r="E7" s="27"/>
      <c r="F7" s="27"/>
      <c r="G7" s="27"/>
    </row>
    <row r="8" spans="1:7" s="17" customFormat="1" ht="12.75" customHeight="1">
      <c r="A8" s="16" t="s">
        <v>43</v>
      </c>
      <c r="B8" s="13">
        <v>6</v>
      </c>
      <c r="C8" s="15">
        <f>'AE'!P21</f>
        <v>28</v>
      </c>
      <c r="D8" s="15">
        <v>26</v>
      </c>
      <c r="E8" s="27"/>
      <c r="F8" s="27"/>
      <c r="G8" s="27"/>
    </row>
    <row r="9" spans="1:7" s="17" customFormat="1" ht="12.75" customHeight="1">
      <c r="A9" s="16" t="s">
        <v>47</v>
      </c>
      <c r="B9" s="13">
        <v>18</v>
      </c>
      <c r="C9" s="15">
        <f>'AE'!P22</f>
        <v>35</v>
      </c>
      <c r="D9" s="15">
        <v>35</v>
      </c>
      <c r="E9" s="27"/>
      <c r="F9" s="27"/>
      <c r="G9" s="27"/>
    </row>
    <row r="10" spans="1:7" s="17" customFormat="1" ht="12.75" customHeight="1">
      <c r="A10" s="16" t="s">
        <v>52</v>
      </c>
      <c r="B10" s="13">
        <v>48</v>
      </c>
      <c r="C10" s="15">
        <f>'AE'!P23</f>
        <v>70</v>
      </c>
      <c r="D10" s="15">
        <v>60</v>
      </c>
      <c r="E10" s="27"/>
      <c r="F10" s="27"/>
      <c r="G10" s="27"/>
    </row>
    <row r="11" spans="1:7" ht="12.75" customHeight="1">
      <c r="A11" s="6"/>
      <c r="B11" s="7"/>
      <c r="C11" s="7"/>
      <c r="D11" s="8"/>
      <c r="E11"/>
      <c r="F11"/>
      <c r="G11"/>
    </row>
    <row r="29" s="17" customFormat="1" ht="12.75" customHeight="1">
      <c r="A29" s="30"/>
    </row>
    <row r="68" s="17" customFormat="1" ht="12.75" customHeight="1">
      <c r="A68" s="30"/>
    </row>
    <row r="98" s="17" customFormat="1" ht="12.75" customHeight="1">
      <c r="A98" s="30"/>
    </row>
    <row r="107" s="17" customFormat="1" ht="12.75" customHeight="1">
      <c r="A107" s="30"/>
    </row>
    <row r="137" s="17" customFormat="1" ht="12.75" customHeight="1">
      <c r="A137" s="30"/>
    </row>
    <row r="176" s="17" customFormat="1" ht="12.75" customHeight="1">
      <c r="A176" s="30"/>
    </row>
    <row r="209" s="17" customFormat="1" ht="12.75" customHeight="1">
      <c r="A209" s="30"/>
    </row>
    <row r="228" s="17" customFormat="1" ht="12.75" customHeight="1">
      <c r="A228" s="30"/>
    </row>
    <row r="259" s="17" customFormat="1" ht="12.75" customHeight="1">
      <c r="A259" s="30"/>
    </row>
    <row r="293" s="17" customFormat="1" ht="12.75" customHeight="1">
      <c r="A293" s="30"/>
    </row>
    <row r="326" s="17" customFormat="1" ht="12.75" customHeight="1">
      <c r="A326" s="30"/>
    </row>
    <row r="338" s="17" customFormat="1" ht="12.75" customHeight="1">
      <c r="A338" s="30"/>
    </row>
    <row r="347" s="17" customFormat="1" ht="12.75" customHeight="1">
      <c r="A347" s="30"/>
    </row>
  </sheetData>
  <printOptions/>
  <pageMargins left="1" right="0.25" top="1" bottom="0.75" header="0.5" footer="0.25"/>
  <pageSetup fitToHeight="1" fitToWidth="1" horizontalDpi="300" verticalDpi="300" orientation="landscape" r:id="rId1"/>
  <headerFooter alignWithMargins="0">
    <oddHeader>&amp;CThe University of Alabama in Huntsville
Unit Academic Reports 
</oddHeader>
    <oddFooter>&amp;L&amp;8Office of Institutional Research
02/23/2005 (mwc)
&amp;F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27"/>
  <sheetViews>
    <sheetView workbookViewId="0" topLeftCell="A1">
      <selection activeCell="E10" sqref="E10"/>
    </sheetView>
  </sheetViews>
  <sheetFormatPr defaultColWidth="9.140625" defaultRowHeight="12.75"/>
  <cols>
    <col min="1" max="1" width="19.7109375" style="0" customWidth="1"/>
    <col min="2" max="18" width="7.28125" style="0" customWidth="1"/>
  </cols>
  <sheetData>
    <row r="1" ht="12.75">
      <c r="A1" s="36" t="s">
        <v>55</v>
      </c>
    </row>
    <row r="3" spans="1:18" ht="12.75">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ht="12.75">
      <c r="A4" s="6" t="s">
        <v>58</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2:18" ht="12.75">
      <c r="B5" s="3"/>
      <c r="C5" s="4"/>
      <c r="D5" s="3"/>
      <c r="E5" s="4"/>
      <c r="F5" s="3"/>
      <c r="G5" s="4"/>
      <c r="H5" s="3"/>
      <c r="I5" s="4"/>
      <c r="J5" s="3"/>
      <c r="K5" s="4"/>
      <c r="L5" s="3"/>
      <c r="M5" s="4"/>
      <c r="N5" s="89"/>
      <c r="O5" s="89"/>
      <c r="P5" s="3"/>
      <c r="Q5" s="4"/>
      <c r="R5" s="9"/>
    </row>
    <row r="6" spans="1:18" ht="12.75">
      <c r="A6" s="6" t="s">
        <v>30</v>
      </c>
      <c r="B6" s="111">
        <v>0</v>
      </c>
      <c r="C6" s="112">
        <v>0</v>
      </c>
      <c r="D6" s="111">
        <v>0</v>
      </c>
      <c r="E6" s="112">
        <v>0</v>
      </c>
      <c r="F6" s="111">
        <v>0</v>
      </c>
      <c r="G6" s="112">
        <v>0</v>
      </c>
      <c r="H6" s="111">
        <v>0</v>
      </c>
      <c r="I6" s="112">
        <v>0</v>
      </c>
      <c r="J6" s="111">
        <v>0</v>
      </c>
      <c r="K6" s="112">
        <v>0</v>
      </c>
      <c r="L6" s="111">
        <v>0</v>
      </c>
      <c r="M6" s="112">
        <v>0</v>
      </c>
      <c r="N6" s="68">
        <v>0</v>
      </c>
      <c r="O6" s="68">
        <v>0</v>
      </c>
      <c r="P6" s="64">
        <f>SUM(L6,J6,H6,F6,D6,B6)</f>
        <v>0</v>
      </c>
      <c r="Q6" s="65">
        <f>SUM(M6,K6,I6,G6,E6,C6)</f>
        <v>0</v>
      </c>
      <c r="R6" s="113">
        <f>SUM(Q6,P6)</f>
        <v>0</v>
      </c>
    </row>
    <row r="7" spans="1:18" ht="12.75">
      <c r="A7" s="60" t="s">
        <v>32</v>
      </c>
      <c r="B7" s="102">
        <v>0</v>
      </c>
      <c r="C7" s="103">
        <v>0</v>
      </c>
      <c r="D7" s="102">
        <v>0</v>
      </c>
      <c r="E7" s="103">
        <v>0</v>
      </c>
      <c r="F7" s="102">
        <v>0</v>
      </c>
      <c r="G7" s="103">
        <v>0</v>
      </c>
      <c r="H7" s="102">
        <v>0</v>
      </c>
      <c r="I7" s="103">
        <v>0</v>
      </c>
      <c r="J7" s="102">
        <v>0</v>
      </c>
      <c r="K7" s="103">
        <v>0</v>
      </c>
      <c r="L7" s="102">
        <v>0</v>
      </c>
      <c r="M7" s="103">
        <v>0</v>
      </c>
      <c r="N7" s="101">
        <v>0</v>
      </c>
      <c r="O7" s="101">
        <v>0</v>
      </c>
      <c r="P7" s="102">
        <f aca="true" t="shared" si="0" ref="P7:Q10">SUM(N7,L7,J7,H7,F7,D7,B7)</f>
        <v>0</v>
      </c>
      <c r="Q7" s="103">
        <f t="shared" si="0"/>
        <v>0</v>
      </c>
      <c r="R7" s="104">
        <f>SUM(Q7,P7)</f>
        <v>0</v>
      </c>
    </row>
    <row r="8" spans="1:18" ht="12.75">
      <c r="A8" s="60" t="s">
        <v>43</v>
      </c>
      <c r="B8" s="102">
        <v>0</v>
      </c>
      <c r="C8" s="103">
        <v>0</v>
      </c>
      <c r="D8" s="102">
        <v>0</v>
      </c>
      <c r="E8" s="103">
        <v>0</v>
      </c>
      <c r="F8" s="102">
        <v>0</v>
      </c>
      <c r="G8" s="103">
        <v>0</v>
      </c>
      <c r="H8" s="102">
        <v>0</v>
      </c>
      <c r="I8" s="103">
        <v>0</v>
      </c>
      <c r="J8" s="102">
        <v>0</v>
      </c>
      <c r="K8" s="103">
        <v>0</v>
      </c>
      <c r="L8" s="102">
        <v>0</v>
      </c>
      <c r="M8" s="103">
        <v>0</v>
      </c>
      <c r="N8" s="101">
        <v>0</v>
      </c>
      <c r="O8" s="101">
        <v>0</v>
      </c>
      <c r="P8" s="102">
        <f t="shared" si="0"/>
        <v>0</v>
      </c>
      <c r="Q8" s="103">
        <f t="shared" si="0"/>
        <v>0</v>
      </c>
      <c r="R8" s="104">
        <f>SUM(Q8,P8)</f>
        <v>0</v>
      </c>
    </row>
    <row r="9" spans="1:18" ht="12.75">
      <c r="A9" s="6" t="s">
        <v>47</v>
      </c>
      <c r="B9" s="102">
        <v>1</v>
      </c>
      <c r="C9" s="103">
        <v>0</v>
      </c>
      <c r="D9" s="102">
        <v>0</v>
      </c>
      <c r="E9" s="103">
        <v>0</v>
      </c>
      <c r="F9" s="102">
        <v>0</v>
      </c>
      <c r="G9" s="103">
        <v>0</v>
      </c>
      <c r="H9" s="102">
        <v>0</v>
      </c>
      <c r="I9" s="103">
        <v>0</v>
      </c>
      <c r="J9" s="102">
        <v>0</v>
      </c>
      <c r="K9" s="103">
        <v>0</v>
      </c>
      <c r="L9" s="102">
        <v>0</v>
      </c>
      <c r="M9" s="103">
        <v>0</v>
      </c>
      <c r="N9" s="101">
        <v>0</v>
      </c>
      <c r="O9" s="101">
        <v>0</v>
      </c>
      <c r="P9" s="102">
        <f t="shared" si="0"/>
        <v>1</v>
      </c>
      <c r="Q9" s="103">
        <f t="shared" si="0"/>
        <v>0</v>
      </c>
      <c r="R9" s="104">
        <f>SUM(Q9,P9)</f>
        <v>1</v>
      </c>
    </row>
    <row r="10" spans="1:18" ht="12.75">
      <c r="A10" s="6" t="s">
        <v>52</v>
      </c>
      <c r="B10" s="102">
        <v>0</v>
      </c>
      <c r="C10" s="103">
        <v>0</v>
      </c>
      <c r="D10" s="102">
        <v>0</v>
      </c>
      <c r="E10" s="103">
        <v>0</v>
      </c>
      <c r="F10" s="102">
        <v>0</v>
      </c>
      <c r="G10" s="103">
        <v>0</v>
      </c>
      <c r="H10" s="102">
        <v>0</v>
      </c>
      <c r="I10" s="103">
        <v>0</v>
      </c>
      <c r="J10" s="102">
        <v>0</v>
      </c>
      <c r="K10" s="103">
        <v>0</v>
      </c>
      <c r="L10" s="102">
        <v>0</v>
      </c>
      <c r="M10" s="103">
        <v>0</v>
      </c>
      <c r="N10" s="101">
        <v>0</v>
      </c>
      <c r="O10" s="101">
        <v>0</v>
      </c>
      <c r="P10" s="102">
        <f t="shared" si="0"/>
        <v>0</v>
      </c>
      <c r="Q10" s="103">
        <f t="shared" si="0"/>
        <v>0</v>
      </c>
      <c r="R10" s="104">
        <f>SUM(Q10,P10)</f>
        <v>0</v>
      </c>
    </row>
    <row r="11" spans="1:18" ht="12.75">
      <c r="A11" s="2"/>
      <c r="B11" s="10"/>
      <c r="C11" s="11"/>
      <c r="D11" s="10"/>
      <c r="E11" s="11"/>
      <c r="F11" s="10"/>
      <c r="G11" s="11"/>
      <c r="H11" s="10"/>
      <c r="I11" s="11"/>
      <c r="J11" s="10"/>
      <c r="K11" s="11"/>
      <c r="L11" s="10"/>
      <c r="M11" s="11"/>
      <c r="N11" s="20"/>
      <c r="O11" s="20"/>
      <c r="P11" s="10"/>
      <c r="Q11" s="11"/>
      <c r="R11" s="12"/>
    </row>
    <row r="13" spans="1:18" ht="12.75">
      <c r="A13" s="6" t="s">
        <v>13</v>
      </c>
      <c r="B13" s="2"/>
      <c r="C13" s="2"/>
      <c r="D13" s="2"/>
      <c r="E13" s="2"/>
      <c r="F13" s="2"/>
      <c r="G13" s="2"/>
      <c r="H13" s="2"/>
      <c r="I13" s="2"/>
      <c r="J13" s="2"/>
      <c r="K13" s="2"/>
      <c r="L13" s="2"/>
      <c r="M13" s="2"/>
      <c r="N13" s="2"/>
      <c r="O13" s="2"/>
      <c r="P13" s="2"/>
      <c r="Q13" s="2"/>
      <c r="R13" s="2"/>
    </row>
    <row r="14" spans="1:18" ht="12.75">
      <c r="A14" s="33" t="s">
        <v>11</v>
      </c>
      <c r="B14" s="48" t="s">
        <v>0</v>
      </c>
      <c r="C14" s="49"/>
      <c r="D14" s="48" t="s">
        <v>1</v>
      </c>
      <c r="E14" s="49"/>
      <c r="F14" s="48" t="s">
        <v>2</v>
      </c>
      <c r="G14" s="49"/>
      <c r="H14" s="48" t="s">
        <v>3</v>
      </c>
      <c r="I14" s="49"/>
      <c r="J14" s="48" t="s">
        <v>4</v>
      </c>
      <c r="K14" s="49"/>
      <c r="L14" s="131" t="s">
        <v>5</v>
      </c>
      <c r="M14" s="132"/>
      <c r="N14" s="48" t="s">
        <v>48</v>
      </c>
      <c r="O14" s="49"/>
      <c r="P14" s="48" t="s">
        <v>6</v>
      </c>
      <c r="Q14" s="49"/>
      <c r="R14" s="38" t="s">
        <v>7</v>
      </c>
    </row>
    <row r="15" spans="1:18" ht="12.75">
      <c r="A15" s="33" t="s">
        <v>12</v>
      </c>
      <c r="B15" s="43" t="s">
        <v>8</v>
      </c>
      <c r="C15" s="44" t="s">
        <v>9</v>
      </c>
      <c r="D15" s="43" t="s">
        <v>8</v>
      </c>
      <c r="E15" s="44" t="s">
        <v>9</v>
      </c>
      <c r="F15" s="43" t="s">
        <v>8</v>
      </c>
      <c r="G15" s="44" t="s">
        <v>9</v>
      </c>
      <c r="H15" s="43" t="s">
        <v>8</v>
      </c>
      <c r="I15" s="44" t="s">
        <v>9</v>
      </c>
      <c r="J15" s="43" t="s">
        <v>8</v>
      </c>
      <c r="K15" s="44" t="s">
        <v>9</v>
      </c>
      <c r="L15" s="43" t="s">
        <v>8</v>
      </c>
      <c r="M15" s="90" t="s">
        <v>9</v>
      </c>
      <c r="N15" s="39" t="s">
        <v>8</v>
      </c>
      <c r="O15" s="40" t="s">
        <v>9</v>
      </c>
      <c r="P15" s="43" t="s">
        <v>8</v>
      </c>
      <c r="Q15" s="44" t="s">
        <v>9</v>
      </c>
      <c r="R15" s="45" t="s">
        <v>6</v>
      </c>
    </row>
    <row r="16" spans="1:18" ht="12.75">
      <c r="A16" s="6"/>
      <c r="B16" s="13"/>
      <c r="C16" s="14"/>
      <c r="D16" s="13"/>
      <c r="E16" s="14"/>
      <c r="F16" s="13"/>
      <c r="G16" s="14"/>
      <c r="H16" s="13"/>
      <c r="I16" s="14"/>
      <c r="J16" s="13"/>
      <c r="K16" s="14"/>
      <c r="L16" s="13"/>
      <c r="M16" s="91"/>
      <c r="N16" s="13"/>
      <c r="O16" s="14"/>
      <c r="P16" s="13"/>
      <c r="Q16" s="14"/>
      <c r="R16" s="15"/>
    </row>
    <row r="17" spans="1:18" ht="12.75">
      <c r="A17" s="16" t="s">
        <v>30</v>
      </c>
      <c r="B17" s="111">
        <v>0</v>
      </c>
      <c r="C17" s="68">
        <v>0</v>
      </c>
      <c r="D17" s="111">
        <v>0</v>
      </c>
      <c r="E17" s="68">
        <v>0</v>
      </c>
      <c r="F17" s="111">
        <v>0</v>
      </c>
      <c r="G17" s="68">
        <v>0</v>
      </c>
      <c r="H17" s="111">
        <v>0</v>
      </c>
      <c r="I17" s="68">
        <v>0</v>
      </c>
      <c r="J17" s="111">
        <v>0</v>
      </c>
      <c r="K17" s="68">
        <v>0</v>
      </c>
      <c r="L17" s="111">
        <v>0</v>
      </c>
      <c r="M17" s="68">
        <v>0</v>
      </c>
      <c r="N17" s="111">
        <v>0</v>
      </c>
      <c r="O17" s="112">
        <v>0</v>
      </c>
      <c r="P17" s="64">
        <f aca="true" t="shared" si="1" ref="P17:Q19">SUM(L17,J17,H17,F17,D17,B17)</f>
        <v>0</v>
      </c>
      <c r="Q17" s="65">
        <f t="shared" si="1"/>
        <v>0</v>
      </c>
      <c r="R17" s="113">
        <f>SUM(Q17,P17)</f>
        <v>0</v>
      </c>
    </row>
    <row r="18" spans="1:18" ht="12.75">
      <c r="A18" s="16" t="s">
        <v>32</v>
      </c>
      <c r="B18" s="114">
        <v>4</v>
      </c>
      <c r="C18" s="115">
        <v>0</v>
      </c>
      <c r="D18" s="114">
        <v>0</v>
      </c>
      <c r="E18" s="115">
        <v>0</v>
      </c>
      <c r="F18" s="114">
        <v>0</v>
      </c>
      <c r="G18" s="115">
        <v>0</v>
      </c>
      <c r="H18" s="114">
        <v>0</v>
      </c>
      <c r="I18" s="115">
        <v>0</v>
      </c>
      <c r="J18" s="114">
        <v>0</v>
      </c>
      <c r="K18" s="115">
        <v>0</v>
      </c>
      <c r="L18" s="114">
        <v>1</v>
      </c>
      <c r="M18" s="115">
        <v>0</v>
      </c>
      <c r="N18" s="114">
        <v>0</v>
      </c>
      <c r="O18" s="116">
        <v>0</v>
      </c>
      <c r="P18" s="114">
        <f t="shared" si="1"/>
        <v>5</v>
      </c>
      <c r="Q18" s="116">
        <f t="shared" si="1"/>
        <v>0</v>
      </c>
      <c r="R18" s="117">
        <f>SUM(Q18,P18)</f>
        <v>5</v>
      </c>
    </row>
    <row r="19" spans="1:18" ht="12.75">
      <c r="A19" s="60" t="s">
        <v>43</v>
      </c>
      <c r="B19" s="114">
        <v>4</v>
      </c>
      <c r="C19" s="115">
        <v>3</v>
      </c>
      <c r="D19" s="114">
        <v>1</v>
      </c>
      <c r="E19" s="115">
        <v>0</v>
      </c>
      <c r="F19" s="114">
        <v>0</v>
      </c>
      <c r="G19" s="115">
        <v>0</v>
      </c>
      <c r="H19" s="114">
        <v>0</v>
      </c>
      <c r="I19" s="115">
        <v>0</v>
      </c>
      <c r="J19" s="114">
        <v>0</v>
      </c>
      <c r="K19" s="115">
        <v>0</v>
      </c>
      <c r="L19" s="114">
        <v>4</v>
      </c>
      <c r="M19" s="115">
        <v>3</v>
      </c>
      <c r="N19" s="114">
        <v>0</v>
      </c>
      <c r="O19" s="116">
        <v>0</v>
      </c>
      <c r="P19" s="114">
        <f t="shared" si="1"/>
        <v>9</v>
      </c>
      <c r="Q19" s="116">
        <f t="shared" si="1"/>
        <v>6</v>
      </c>
      <c r="R19" s="117">
        <f>SUM(Q19,P19)</f>
        <v>15</v>
      </c>
    </row>
    <row r="20" spans="1:18" ht="12.75">
      <c r="A20" s="6" t="s">
        <v>47</v>
      </c>
      <c r="B20" s="114">
        <v>5</v>
      </c>
      <c r="C20" s="115">
        <v>5</v>
      </c>
      <c r="D20" s="114">
        <v>1</v>
      </c>
      <c r="E20" s="115">
        <v>0</v>
      </c>
      <c r="F20" s="114">
        <v>0</v>
      </c>
      <c r="G20" s="115">
        <v>0</v>
      </c>
      <c r="H20" s="114">
        <v>0</v>
      </c>
      <c r="I20" s="115">
        <v>0</v>
      </c>
      <c r="J20" s="114">
        <v>0</v>
      </c>
      <c r="K20" s="115">
        <v>0</v>
      </c>
      <c r="L20" s="114">
        <v>3</v>
      </c>
      <c r="M20" s="115">
        <v>3</v>
      </c>
      <c r="N20" s="114">
        <v>0</v>
      </c>
      <c r="O20" s="116">
        <v>1</v>
      </c>
      <c r="P20" s="114">
        <f>SUM(B20,D20,F20,H20,J20,L20,N20)</f>
        <v>9</v>
      </c>
      <c r="Q20" s="116">
        <f>SUM(C20,E20,G20,I20,K20,M20,O20)</f>
        <v>9</v>
      </c>
      <c r="R20" s="117">
        <f>SUM(Q20,P20)</f>
        <v>18</v>
      </c>
    </row>
    <row r="21" spans="1:18" ht="12.75">
      <c r="A21" s="6" t="s">
        <v>52</v>
      </c>
      <c r="B21" s="114">
        <v>6</v>
      </c>
      <c r="C21" s="115">
        <v>7</v>
      </c>
      <c r="D21" s="114">
        <v>0</v>
      </c>
      <c r="E21" s="115">
        <v>0</v>
      </c>
      <c r="F21" s="114">
        <v>0</v>
      </c>
      <c r="G21" s="115">
        <v>0</v>
      </c>
      <c r="H21" s="114">
        <v>0</v>
      </c>
      <c r="I21" s="115">
        <v>0</v>
      </c>
      <c r="J21" s="114">
        <v>0</v>
      </c>
      <c r="K21" s="115">
        <v>0</v>
      </c>
      <c r="L21" s="114">
        <v>4</v>
      </c>
      <c r="M21" s="115">
        <v>4</v>
      </c>
      <c r="N21" s="114">
        <v>0</v>
      </c>
      <c r="O21" s="116">
        <v>1</v>
      </c>
      <c r="P21" s="114">
        <f>SUM(B21,D21,F21,H21,J21,L21,N21)</f>
        <v>10</v>
      </c>
      <c r="Q21" s="116">
        <f>SUM(C21,E21,G21,I21,K21,M21,O21)</f>
        <v>12</v>
      </c>
      <c r="R21" s="117">
        <f>SUM(Q21,P21)</f>
        <v>22</v>
      </c>
    </row>
    <row r="22" spans="2:18" ht="12.75">
      <c r="B22" s="24"/>
      <c r="C22" s="23"/>
      <c r="D22" s="24"/>
      <c r="E22" s="23"/>
      <c r="F22" s="24"/>
      <c r="G22" s="23"/>
      <c r="H22" s="24"/>
      <c r="I22" s="23"/>
      <c r="J22" s="24"/>
      <c r="K22" s="23"/>
      <c r="L22" s="24"/>
      <c r="M22" s="23"/>
      <c r="N22" s="24"/>
      <c r="O22" s="93"/>
      <c r="P22" s="24"/>
      <c r="Q22" s="23"/>
      <c r="R22" s="12"/>
    </row>
    <row r="25" spans="1:6" ht="12.75">
      <c r="A25" s="28"/>
      <c r="F25" s="110"/>
    </row>
    <row r="27" spans="2:4" ht="12.75">
      <c r="B27" s="118"/>
      <c r="C27" s="118"/>
      <c r="D27" s="118"/>
    </row>
  </sheetData>
  <mergeCells count="2">
    <mergeCell ref="L3:M3"/>
    <mergeCell ref="L14:M14"/>
  </mergeCells>
  <printOptions/>
  <pageMargins left="0.25" right="0.25" top="1" bottom="0.75" header="0.5" footer="0.25"/>
  <pageSetup fitToHeight="1" fitToWidth="1" horizontalDpi="600" verticalDpi="600" orientation="landscape" scale="93" r:id="rId1"/>
  <headerFooter alignWithMargins="0">
    <oddHeader xml:space="preserve">&amp;CThe University of Alabama in Huntsville
Unit Academic Reports </oddHeader>
    <oddFooter>&amp;L&amp;8Office of Institutional Research
&amp;D
&amp;F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F33" sqref="F33"/>
    </sheetView>
  </sheetViews>
  <sheetFormatPr defaultColWidth="9.140625" defaultRowHeight="12.75"/>
  <cols>
    <col min="1" max="1" width="24.7109375" style="0" customWidth="1"/>
    <col min="2" max="8" width="15.7109375" style="0" customWidth="1"/>
  </cols>
  <sheetData>
    <row r="1" ht="12.75">
      <c r="A1" s="36" t="s">
        <v>55</v>
      </c>
    </row>
    <row r="4" spans="1:4" ht="12.75">
      <c r="A4" s="6" t="s">
        <v>13</v>
      </c>
      <c r="B4" s="2"/>
      <c r="C4" s="2"/>
      <c r="D4" s="2"/>
    </row>
    <row r="5" spans="1:4" ht="12.75">
      <c r="A5" s="6" t="s">
        <v>11</v>
      </c>
      <c r="B5" s="46" t="s">
        <v>16</v>
      </c>
      <c r="C5" s="46" t="s">
        <v>14</v>
      </c>
      <c r="D5" s="46" t="s">
        <v>15</v>
      </c>
    </row>
    <row r="6" spans="1:4" ht="12.75">
      <c r="A6" s="28"/>
      <c r="B6" s="119"/>
      <c r="C6" s="119"/>
      <c r="D6" s="119"/>
    </row>
    <row r="7" spans="1:4" ht="12.75">
      <c r="A7" s="16" t="s">
        <v>30</v>
      </c>
      <c r="B7" s="86">
        <v>0</v>
      </c>
      <c r="C7" s="86">
        <v>0</v>
      </c>
      <c r="D7" s="120">
        <v>0</v>
      </c>
    </row>
    <row r="8" spans="1:4" ht="12.75">
      <c r="A8" s="16" t="s">
        <v>32</v>
      </c>
      <c r="B8" s="86">
        <v>0</v>
      </c>
      <c r="C8" s="121">
        <v>5</v>
      </c>
      <c r="D8" s="96">
        <v>7</v>
      </c>
    </row>
    <row r="9" spans="1:4" ht="12.75">
      <c r="A9" s="16" t="s">
        <v>43</v>
      </c>
      <c r="B9" s="121">
        <v>7</v>
      </c>
      <c r="C9" s="121">
        <v>15</v>
      </c>
      <c r="D9" s="96">
        <v>15</v>
      </c>
    </row>
    <row r="10" spans="1:4" ht="12.75">
      <c r="A10" s="16" t="s">
        <v>47</v>
      </c>
      <c r="B10" s="121">
        <v>11</v>
      </c>
      <c r="C10" s="121">
        <v>18</v>
      </c>
      <c r="D10" s="96">
        <v>19</v>
      </c>
    </row>
    <row r="11" spans="1:4" ht="12.75">
      <c r="A11" s="6" t="s">
        <v>52</v>
      </c>
      <c r="B11" s="121">
        <v>15</v>
      </c>
      <c r="C11" s="121">
        <v>22</v>
      </c>
      <c r="D11" s="96">
        <v>23</v>
      </c>
    </row>
    <row r="12" spans="1:4" ht="12.75">
      <c r="A12" s="6"/>
      <c r="B12" s="7"/>
      <c r="C12" s="7"/>
      <c r="D12" s="8"/>
    </row>
    <row r="15" spans="1:8" ht="12.75">
      <c r="A15" s="33" t="s">
        <v>17</v>
      </c>
      <c r="B15" s="47" t="s">
        <v>10</v>
      </c>
      <c r="C15" s="47" t="s">
        <v>10</v>
      </c>
      <c r="D15" s="47" t="s">
        <v>6</v>
      </c>
      <c r="E15" s="47" t="s">
        <v>13</v>
      </c>
      <c r="F15" s="47" t="s">
        <v>13</v>
      </c>
      <c r="G15" s="42" t="s">
        <v>6</v>
      </c>
      <c r="H15" s="42" t="s">
        <v>7</v>
      </c>
    </row>
    <row r="16" spans="1:8" ht="12.75">
      <c r="A16" s="33"/>
      <c r="B16" s="43" t="s">
        <v>18</v>
      </c>
      <c r="C16" s="43" t="s">
        <v>19</v>
      </c>
      <c r="D16" s="43" t="s">
        <v>10</v>
      </c>
      <c r="E16" s="43" t="s">
        <v>20</v>
      </c>
      <c r="F16" s="43" t="s">
        <v>21</v>
      </c>
      <c r="G16" s="45" t="s">
        <v>13</v>
      </c>
      <c r="H16" s="45" t="s">
        <v>6</v>
      </c>
    </row>
    <row r="17" spans="1:8" ht="12.75">
      <c r="A17" s="28"/>
      <c r="B17" s="3"/>
      <c r="C17" s="3"/>
      <c r="D17" s="122"/>
      <c r="E17" s="122"/>
      <c r="F17" s="122"/>
      <c r="G17" s="123"/>
      <c r="H17" s="123"/>
    </row>
    <row r="18" spans="1:8" ht="12.75">
      <c r="A18" s="6" t="s">
        <v>30</v>
      </c>
      <c r="B18" s="124">
        <v>0</v>
      </c>
      <c r="C18" s="124">
        <v>0</v>
      </c>
      <c r="D18" s="124">
        <v>0</v>
      </c>
      <c r="E18" s="124">
        <v>0</v>
      </c>
      <c r="F18" s="124">
        <v>0</v>
      </c>
      <c r="G18" s="125">
        <v>0</v>
      </c>
      <c r="H18" s="125">
        <v>0</v>
      </c>
    </row>
    <row r="19" spans="1:8" ht="12.75">
      <c r="A19" s="6" t="s">
        <v>33</v>
      </c>
      <c r="B19" s="126">
        <v>0</v>
      </c>
      <c r="C19" s="126">
        <v>0</v>
      </c>
      <c r="D19" s="126">
        <f>SUM(B19:C19)</f>
        <v>0</v>
      </c>
      <c r="E19" s="126">
        <v>72</v>
      </c>
      <c r="F19" s="126">
        <v>33</v>
      </c>
      <c r="G19" s="127">
        <f>SUM(E19:F19)</f>
        <v>105</v>
      </c>
      <c r="H19" s="127">
        <f>SUM(G19,D19)</f>
        <v>105</v>
      </c>
    </row>
    <row r="20" spans="1:8" ht="12.75">
      <c r="A20" s="6" t="s">
        <v>43</v>
      </c>
      <c r="B20" s="126">
        <v>0</v>
      </c>
      <c r="C20" s="126">
        <v>0</v>
      </c>
      <c r="D20" s="126">
        <f>SUM(B20:C20)</f>
        <v>0</v>
      </c>
      <c r="E20" s="126">
        <v>28</v>
      </c>
      <c r="F20" s="126">
        <v>84</v>
      </c>
      <c r="G20" s="127">
        <f>SUM(E20:F20)</f>
        <v>112</v>
      </c>
      <c r="H20" s="127">
        <f>SUM(G20,D20)</f>
        <v>112</v>
      </c>
    </row>
    <row r="21" spans="1:8" ht="12.75">
      <c r="A21" s="6" t="s">
        <v>47</v>
      </c>
      <c r="B21" s="126">
        <v>0</v>
      </c>
      <c r="C21" s="126">
        <v>0</v>
      </c>
      <c r="D21" s="126">
        <f>SUM(B21:C21)</f>
        <v>0</v>
      </c>
      <c r="E21" s="126">
        <v>28</v>
      </c>
      <c r="F21" s="126">
        <v>147</v>
      </c>
      <c r="G21" s="127">
        <f>SUM(E21:F21)</f>
        <v>175</v>
      </c>
      <c r="H21" s="127">
        <f>SUM(G21,D21)</f>
        <v>175</v>
      </c>
    </row>
    <row r="22" spans="1:8" ht="12.75">
      <c r="A22" s="6" t="s">
        <v>53</v>
      </c>
      <c r="B22" s="126">
        <v>0</v>
      </c>
      <c r="C22" s="126">
        <v>0</v>
      </c>
      <c r="D22" s="126">
        <f>SUM(B22:C22)</f>
        <v>0</v>
      </c>
      <c r="E22" s="126">
        <v>0</v>
      </c>
      <c r="F22" s="126">
        <v>45</v>
      </c>
      <c r="G22" s="127">
        <f>SUM(E22:F22)</f>
        <v>45</v>
      </c>
      <c r="H22" s="127">
        <f>SUM(G22,D22)</f>
        <v>45</v>
      </c>
    </row>
    <row r="23" spans="1:8" ht="12.75">
      <c r="A23" s="29"/>
      <c r="B23" s="10"/>
      <c r="C23" s="10"/>
      <c r="D23" s="10"/>
      <c r="E23" s="10"/>
      <c r="F23" s="10"/>
      <c r="G23" s="12"/>
      <c r="H23" s="12"/>
    </row>
    <row r="24" spans="1:5" ht="12.75">
      <c r="A24" s="28"/>
      <c r="B24" s="2"/>
      <c r="C24" s="2"/>
      <c r="D24" s="2"/>
      <c r="E24" s="2"/>
    </row>
    <row r="25" spans="1:8" ht="12.75">
      <c r="A25" s="29"/>
      <c r="F25" s="17"/>
      <c r="G25" s="17"/>
      <c r="H25" s="17"/>
    </row>
    <row r="26" spans="1:8" ht="12.75">
      <c r="A26" s="33" t="s">
        <v>22</v>
      </c>
      <c r="B26" s="47" t="s">
        <v>10</v>
      </c>
      <c r="C26" s="47" t="s">
        <v>10</v>
      </c>
      <c r="D26" s="47" t="s">
        <v>6</v>
      </c>
      <c r="E26" s="47" t="s">
        <v>13</v>
      </c>
      <c r="F26" s="47" t="s">
        <v>23</v>
      </c>
      <c r="G26" s="42" t="s">
        <v>24</v>
      </c>
      <c r="H26" s="42" t="s">
        <v>7</v>
      </c>
    </row>
    <row r="27" spans="1:8" ht="12.75">
      <c r="A27" s="32"/>
      <c r="B27" s="43" t="s">
        <v>18</v>
      </c>
      <c r="C27" s="43" t="s">
        <v>19</v>
      </c>
      <c r="D27" s="43" t="s">
        <v>10</v>
      </c>
      <c r="E27" s="43" t="s">
        <v>20</v>
      </c>
      <c r="F27" s="43" t="s">
        <v>21</v>
      </c>
      <c r="G27" s="45" t="s">
        <v>13</v>
      </c>
      <c r="H27" s="45" t="s">
        <v>6</v>
      </c>
    </row>
    <row r="28" spans="1:8" ht="12.75">
      <c r="A28" s="28"/>
      <c r="B28" s="13"/>
      <c r="C28" s="13"/>
      <c r="D28" s="13"/>
      <c r="E28" s="13"/>
      <c r="F28" s="13"/>
      <c r="G28" s="15"/>
      <c r="H28" s="15"/>
    </row>
    <row r="29" spans="1:8" ht="12.75">
      <c r="A29" s="6" t="s">
        <v>30</v>
      </c>
      <c r="B29" s="128">
        <v>0</v>
      </c>
      <c r="C29" s="128">
        <v>0</v>
      </c>
      <c r="D29" s="128">
        <v>0</v>
      </c>
      <c r="E29" s="128">
        <v>0</v>
      </c>
      <c r="F29" s="128">
        <v>0</v>
      </c>
      <c r="G29" s="129">
        <v>0</v>
      </c>
      <c r="H29" s="129">
        <v>0</v>
      </c>
    </row>
    <row r="30" spans="1:8" ht="12.75">
      <c r="A30" s="6" t="s">
        <v>33</v>
      </c>
      <c r="B30" s="25">
        <v>0</v>
      </c>
      <c r="C30" s="25">
        <v>0</v>
      </c>
      <c r="D30" s="25">
        <f>SUM(B30:C30)</f>
        <v>0</v>
      </c>
      <c r="E30" s="25">
        <f>E19*5.36</f>
        <v>385.92</v>
      </c>
      <c r="F30" s="25">
        <f>F19*17.6</f>
        <v>580.8000000000001</v>
      </c>
      <c r="G30" s="26">
        <f>SUM(E30:F30)</f>
        <v>966.72</v>
      </c>
      <c r="H30" s="26">
        <f>SUM(G30,D30)</f>
        <v>966.72</v>
      </c>
    </row>
    <row r="31" spans="1:8" ht="12.75">
      <c r="A31" s="6" t="s">
        <v>43</v>
      </c>
      <c r="B31" s="25">
        <v>0</v>
      </c>
      <c r="C31" s="25">
        <v>0</v>
      </c>
      <c r="D31" s="25">
        <f>SUM(B31:C31)</f>
        <v>0</v>
      </c>
      <c r="E31" s="25">
        <f>E20*5.36</f>
        <v>150.08</v>
      </c>
      <c r="F31" s="25">
        <f>F20*17.6</f>
        <v>1478.4</v>
      </c>
      <c r="G31" s="26">
        <f>SUM(E31:F31)</f>
        <v>1628.48</v>
      </c>
      <c r="H31" s="26">
        <f>SUM(G31,D31)</f>
        <v>1628.48</v>
      </c>
    </row>
    <row r="32" spans="1:8" ht="12.75">
      <c r="A32" s="6" t="s">
        <v>47</v>
      </c>
      <c r="B32" s="25">
        <v>0</v>
      </c>
      <c r="C32" s="25">
        <v>0</v>
      </c>
      <c r="D32" s="25">
        <f>SUM(B32:C32)</f>
        <v>0</v>
      </c>
      <c r="E32" s="25">
        <f>E21*5.36</f>
        <v>150.08</v>
      </c>
      <c r="F32" s="25">
        <f>F21*17.6</f>
        <v>2587.2000000000003</v>
      </c>
      <c r="G32" s="26">
        <f>SUM(E32:F32)</f>
        <v>2737.28</v>
      </c>
      <c r="H32" s="26">
        <f>SUM(G32,D32)</f>
        <v>2737.28</v>
      </c>
    </row>
    <row r="33" spans="1:8" ht="12.75">
      <c r="A33" s="6" t="s">
        <v>52</v>
      </c>
      <c r="B33" s="25">
        <v>0</v>
      </c>
      <c r="C33" s="25">
        <v>0</v>
      </c>
      <c r="D33" s="25">
        <f>SUM(B33:C33)</f>
        <v>0</v>
      </c>
      <c r="E33" s="25">
        <f>E22*5.36</f>
        <v>0</v>
      </c>
      <c r="F33" s="25">
        <f>F22*17.6</f>
        <v>792.0000000000001</v>
      </c>
      <c r="G33" s="26">
        <f>SUM(E33:F33)</f>
        <v>792.0000000000001</v>
      </c>
      <c r="H33" s="26">
        <f>SUM(G33,D33)</f>
        <v>792.0000000000001</v>
      </c>
    </row>
    <row r="34" spans="1:8" ht="12.75">
      <c r="A34" s="29"/>
      <c r="B34" s="10"/>
      <c r="C34" s="10"/>
      <c r="D34" s="10"/>
      <c r="E34" s="10"/>
      <c r="F34" s="10"/>
      <c r="G34" s="12"/>
      <c r="H34" s="12"/>
    </row>
    <row r="36" ht="12.75">
      <c r="A36" s="130" t="s">
        <v>56</v>
      </c>
    </row>
    <row r="38" spans="1:6" ht="12.75">
      <c r="A38" s="85" t="s">
        <v>45</v>
      </c>
      <c r="B38" s="2"/>
      <c r="C38" s="2"/>
      <c r="D38" s="2"/>
      <c r="E38" s="2"/>
      <c r="F38" s="2"/>
    </row>
    <row r="39" spans="1:6" ht="12.75">
      <c r="A39" s="59" t="s">
        <v>31</v>
      </c>
      <c r="B39" s="2"/>
      <c r="C39" s="2"/>
      <c r="D39" s="2"/>
      <c r="E39" s="2"/>
      <c r="F39" s="2"/>
    </row>
    <row r="40" spans="1:6" ht="12.75">
      <c r="A40" s="59" t="s">
        <v>46</v>
      </c>
      <c r="B40" s="2"/>
      <c r="C40" s="2"/>
      <c r="D40" s="2"/>
      <c r="E40" s="2"/>
      <c r="F40" s="2"/>
    </row>
    <row r="42" spans="1:6" ht="12.75">
      <c r="A42" s="94" t="s">
        <v>57</v>
      </c>
      <c r="B42" s="94"/>
      <c r="C42" s="94"/>
      <c r="D42" s="94"/>
      <c r="E42" s="94"/>
      <c r="F42" s="94"/>
    </row>
  </sheetData>
  <printOptions/>
  <pageMargins left="0.25" right="0.25" top="1" bottom="0.75" header="0.5" footer="0.25"/>
  <pageSetup fitToHeight="1" fitToWidth="1" horizontalDpi="600" verticalDpi="600" orientation="landscape" scale="98" r:id="rId1"/>
  <headerFooter alignWithMargins="0">
    <oddHeader xml:space="preserve">&amp;CThe University of Alabama in Huntsville
Unit Academic Reports </oddHeader>
    <oddFooter>&amp;L&amp;8Office of Institutional Research
03/01/2005 (mwc)
&amp;F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453"/>
  <sheetViews>
    <sheetView workbookViewId="0" topLeftCell="A13">
      <selection activeCell="A56" sqref="A56"/>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69" t="s">
        <v>36</v>
      </c>
    </row>
    <row r="2" ht="11.25" customHeight="1">
      <c r="A2" s="1"/>
    </row>
    <row r="3" spans="1:18" s="28" customFormat="1" ht="11.25" customHeight="1">
      <c r="A3" s="29"/>
      <c r="B3" s="48" t="s">
        <v>0</v>
      </c>
      <c r="C3" s="49"/>
      <c r="D3" s="48" t="s">
        <v>1</v>
      </c>
      <c r="E3" s="49"/>
      <c r="F3" s="48" t="s">
        <v>2</v>
      </c>
      <c r="G3" s="49"/>
      <c r="H3" s="48" t="s">
        <v>3</v>
      </c>
      <c r="I3" s="49"/>
      <c r="J3" s="48" t="s">
        <v>4</v>
      </c>
      <c r="K3" s="49"/>
      <c r="L3" s="131" t="s">
        <v>5</v>
      </c>
      <c r="M3" s="133"/>
      <c r="N3" s="87" t="s">
        <v>48</v>
      </c>
      <c r="O3" s="87"/>
      <c r="P3" s="48" t="s">
        <v>6</v>
      </c>
      <c r="Q3" s="49"/>
      <c r="R3" s="38" t="s">
        <v>7</v>
      </c>
    </row>
    <row r="4" spans="1:18" s="28" customFormat="1" ht="11.25"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39" t="s">
        <v>8</v>
      </c>
      <c r="Q4" s="40" t="s">
        <v>9</v>
      </c>
      <c r="R4" s="41" t="s">
        <v>6</v>
      </c>
    </row>
    <row r="5" spans="1:18" ht="11.25" customHeight="1">
      <c r="A5"/>
      <c r="B5" s="3"/>
      <c r="C5" s="4"/>
      <c r="D5" s="3"/>
      <c r="E5" s="4"/>
      <c r="F5" s="3"/>
      <c r="G5" s="4"/>
      <c r="H5" s="3"/>
      <c r="I5" s="4"/>
      <c r="J5" s="3"/>
      <c r="K5" s="4"/>
      <c r="L5" s="3"/>
      <c r="M5" s="4"/>
      <c r="N5" s="89"/>
      <c r="O5" s="89"/>
      <c r="P5" s="3"/>
      <c r="Q5" s="4"/>
      <c r="R5" s="9"/>
    </row>
    <row r="6" spans="1:18" ht="14.25" customHeight="1">
      <c r="A6" s="6" t="s">
        <v>30</v>
      </c>
      <c r="B6" s="13">
        <v>7</v>
      </c>
      <c r="C6" s="14">
        <v>4</v>
      </c>
      <c r="D6" s="13">
        <v>0</v>
      </c>
      <c r="E6" s="14">
        <v>1</v>
      </c>
      <c r="F6" s="13">
        <v>0</v>
      </c>
      <c r="G6" s="14">
        <v>0</v>
      </c>
      <c r="H6" s="13">
        <v>0</v>
      </c>
      <c r="I6" s="14">
        <v>1</v>
      </c>
      <c r="J6" s="13">
        <v>1</v>
      </c>
      <c r="K6" s="14">
        <v>0</v>
      </c>
      <c r="L6" s="13">
        <v>0</v>
      </c>
      <c r="M6" s="14">
        <v>0</v>
      </c>
      <c r="N6" s="91">
        <v>0</v>
      </c>
      <c r="O6" s="91">
        <v>0</v>
      </c>
      <c r="P6" s="13">
        <f aca="true" t="shared" si="0" ref="P6:Q10">L6+J6+H6+F6+D6+B6+N6</f>
        <v>8</v>
      </c>
      <c r="Q6" s="14">
        <f t="shared" si="0"/>
        <v>6</v>
      </c>
      <c r="R6" s="15">
        <f>Q6+P6</f>
        <v>14</v>
      </c>
    </row>
    <row r="7" spans="1:18" ht="11.25" customHeight="1">
      <c r="A7" s="60" t="s">
        <v>32</v>
      </c>
      <c r="B7" s="13">
        <v>10</v>
      </c>
      <c r="C7" s="14">
        <v>0</v>
      </c>
      <c r="D7" s="13">
        <v>1</v>
      </c>
      <c r="E7" s="14">
        <v>1</v>
      </c>
      <c r="F7" s="13">
        <v>0</v>
      </c>
      <c r="G7" s="14">
        <v>0</v>
      </c>
      <c r="H7" s="13">
        <v>0</v>
      </c>
      <c r="I7" s="14">
        <v>0</v>
      </c>
      <c r="J7" s="13">
        <v>0</v>
      </c>
      <c r="K7" s="14">
        <v>0</v>
      </c>
      <c r="L7" s="13">
        <v>1</v>
      </c>
      <c r="M7" s="14">
        <v>0</v>
      </c>
      <c r="N7" s="91">
        <v>0</v>
      </c>
      <c r="O7" s="91">
        <v>0</v>
      </c>
      <c r="P7" s="13">
        <f t="shared" si="0"/>
        <v>12</v>
      </c>
      <c r="Q7" s="14">
        <f t="shared" si="0"/>
        <v>1</v>
      </c>
      <c r="R7" s="15">
        <f>Q7+P7</f>
        <v>13</v>
      </c>
    </row>
    <row r="8" spans="1:18" ht="11.25" customHeight="1">
      <c r="A8" s="60" t="s">
        <v>43</v>
      </c>
      <c r="B8" s="13">
        <v>8</v>
      </c>
      <c r="C8" s="14">
        <v>5</v>
      </c>
      <c r="D8" s="13">
        <v>0</v>
      </c>
      <c r="E8" s="14">
        <v>0</v>
      </c>
      <c r="F8" s="13">
        <v>0</v>
      </c>
      <c r="G8" s="14">
        <v>0</v>
      </c>
      <c r="H8" s="13">
        <v>0</v>
      </c>
      <c r="I8" s="14">
        <v>0</v>
      </c>
      <c r="J8" s="13">
        <v>0</v>
      </c>
      <c r="K8" s="14">
        <v>0</v>
      </c>
      <c r="L8" s="13">
        <v>0</v>
      </c>
      <c r="M8" s="14">
        <v>0</v>
      </c>
      <c r="N8" s="91">
        <v>0</v>
      </c>
      <c r="O8" s="91">
        <v>0</v>
      </c>
      <c r="P8" s="13">
        <f t="shared" si="0"/>
        <v>8</v>
      </c>
      <c r="Q8" s="14">
        <f t="shared" si="0"/>
        <v>5</v>
      </c>
      <c r="R8" s="15">
        <f>Q8+P8</f>
        <v>13</v>
      </c>
    </row>
    <row r="9" spans="1:18" ht="11.25" customHeight="1">
      <c r="A9" s="6" t="s">
        <v>47</v>
      </c>
      <c r="B9" s="13">
        <v>11</v>
      </c>
      <c r="C9" s="14">
        <v>7</v>
      </c>
      <c r="D9" s="13">
        <v>0</v>
      </c>
      <c r="E9" s="14">
        <v>0</v>
      </c>
      <c r="F9" s="13">
        <v>1</v>
      </c>
      <c r="G9" s="14">
        <v>1</v>
      </c>
      <c r="H9" s="13">
        <v>0</v>
      </c>
      <c r="I9" s="14">
        <v>0</v>
      </c>
      <c r="J9" s="13">
        <v>0</v>
      </c>
      <c r="K9" s="14">
        <v>0</v>
      </c>
      <c r="L9" s="13">
        <v>2</v>
      </c>
      <c r="M9" s="14">
        <v>0</v>
      </c>
      <c r="N9" s="91">
        <v>0</v>
      </c>
      <c r="O9" s="91">
        <v>0</v>
      </c>
      <c r="P9" s="13">
        <f t="shared" si="0"/>
        <v>14</v>
      </c>
      <c r="Q9" s="14">
        <f t="shared" si="0"/>
        <v>8</v>
      </c>
      <c r="R9" s="15">
        <f>Q9+P9</f>
        <v>22</v>
      </c>
    </row>
    <row r="10" spans="1:18" ht="11.25" customHeight="1">
      <c r="A10" s="6" t="s">
        <v>52</v>
      </c>
      <c r="B10" s="13">
        <v>8</v>
      </c>
      <c r="C10" s="14">
        <v>2</v>
      </c>
      <c r="D10" s="13">
        <v>0</v>
      </c>
      <c r="E10" s="14">
        <v>1</v>
      </c>
      <c r="F10" s="13">
        <v>0</v>
      </c>
      <c r="G10" s="14">
        <v>0</v>
      </c>
      <c r="H10" s="13">
        <v>0</v>
      </c>
      <c r="I10" s="14">
        <v>0</v>
      </c>
      <c r="J10" s="13">
        <v>0</v>
      </c>
      <c r="K10" s="14">
        <v>0</v>
      </c>
      <c r="L10" s="13">
        <v>0</v>
      </c>
      <c r="M10" s="14">
        <v>0</v>
      </c>
      <c r="N10" s="91">
        <v>0</v>
      </c>
      <c r="O10" s="91">
        <v>0</v>
      </c>
      <c r="P10" s="13">
        <f t="shared" si="0"/>
        <v>8</v>
      </c>
      <c r="Q10" s="14">
        <f t="shared" si="0"/>
        <v>3</v>
      </c>
      <c r="R10" s="15">
        <f>Q10+P10</f>
        <v>11</v>
      </c>
    </row>
    <row r="11" spans="2:18" ht="11.25" customHeight="1">
      <c r="B11" s="10"/>
      <c r="C11" s="11"/>
      <c r="D11" s="10"/>
      <c r="E11" s="11"/>
      <c r="F11" s="10"/>
      <c r="G11" s="11"/>
      <c r="H11" s="10"/>
      <c r="I11" s="11"/>
      <c r="J11" s="10"/>
      <c r="K11" s="11"/>
      <c r="L11" s="10"/>
      <c r="M11" s="11"/>
      <c r="N11" s="20"/>
      <c r="O11" s="20"/>
      <c r="P11" s="10"/>
      <c r="Q11" s="11"/>
      <c r="R11" s="12"/>
    </row>
    <row r="12" spans="2:18" ht="11.25" customHeight="1">
      <c r="B12" s="17"/>
      <c r="C12" s="17"/>
      <c r="D12" s="17"/>
      <c r="E12" s="17"/>
      <c r="F12" s="17"/>
      <c r="G12" s="17"/>
      <c r="H12" s="17"/>
      <c r="I12" s="17"/>
      <c r="J12" s="17"/>
      <c r="K12" s="17"/>
      <c r="L12" s="17"/>
      <c r="M12" s="17"/>
      <c r="N12" s="17"/>
      <c r="O12" s="17"/>
      <c r="P12" s="17"/>
      <c r="Q12" s="17"/>
      <c r="R12" s="17"/>
    </row>
    <row r="13" spans="1:18" s="28" customFormat="1" ht="11.25" customHeight="1">
      <c r="A13" s="29"/>
      <c r="B13" s="48" t="s">
        <v>0</v>
      </c>
      <c r="C13" s="49"/>
      <c r="D13" s="48" t="s">
        <v>1</v>
      </c>
      <c r="E13" s="49"/>
      <c r="F13" s="48" t="s">
        <v>2</v>
      </c>
      <c r="G13" s="49"/>
      <c r="H13" s="48" t="s">
        <v>3</v>
      </c>
      <c r="I13" s="49"/>
      <c r="J13" s="48" t="s">
        <v>4</v>
      </c>
      <c r="K13" s="49"/>
      <c r="L13" s="131" t="s">
        <v>5</v>
      </c>
      <c r="M13" s="133"/>
      <c r="N13" s="87" t="s">
        <v>48</v>
      </c>
      <c r="O13" s="87"/>
      <c r="P13" s="48" t="s">
        <v>6</v>
      </c>
      <c r="Q13" s="49"/>
      <c r="R13" s="38" t="s">
        <v>7</v>
      </c>
    </row>
    <row r="14" spans="1:18" s="28" customFormat="1" ht="11.25" customHeight="1">
      <c r="A14" s="60" t="s">
        <v>59</v>
      </c>
      <c r="B14" s="39" t="s">
        <v>8</v>
      </c>
      <c r="C14" s="40" t="s">
        <v>9</v>
      </c>
      <c r="D14" s="39" t="s">
        <v>8</v>
      </c>
      <c r="E14" s="40" t="s">
        <v>9</v>
      </c>
      <c r="F14" s="39" t="s">
        <v>8</v>
      </c>
      <c r="G14" s="40" t="s">
        <v>9</v>
      </c>
      <c r="H14" s="39" t="s">
        <v>8</v>
      </c>
      <c r="I14" s="40" t="s">
        <v>9</v>
      </c>
      <c r="J14" s="39" t="s">
        <v>8</v>
      </c>
      <c r="K14" s="40" t="s">
        <v>9</v>
      </c>
      <c r="L14" s="39" t="s">
        <v>8</v>
      </c>
      <c r="M14" s="40" t="s">
        <v>9</v>
      </c>
      <c r="N14" s="39" t="s">
        <v>8</v>
      </c>
      <c r="O14" s="40" t="s">
        <v>9</v>
      </c>
      <c r="P14" s="39" t="s">
        <v>8</v>
      </c>
      <c r="Q14" s="40" t="s">
        <v>9</v>
      </c>
      <c r="R14" s="41" t="s">
        <v>6</v>
      </c>
    </row>
    <row r="15" spans="1:18" ht="11.25" customHeight="1">
      <c r="A15"/>
      <c r="B15" s="3"/>
      <c r="C15" s="4"/>
      <c r="D15" s="3"/>
      <c r="E15" s="4"/>
      <c r="F15" s="3"/>
      <c r="G15" s="4"/>
      <c r="H15" s="3"/>
      <c r="I15" s="4"/>
      <c r="J15" s="3"/>
      <c r="K15" s="4"/>
      <c r="L15" s="3"/>
      <c r="M15" s="4"/>
      <c r="N15" s="89"/>
      <c r="O15" s="89"/>
      <c r="P15" s="3"/>
      <c r="Q15" s="4"/>
      <c r="R15" s="9"/>
    </row>
    <row r="16" spans="1:18" ht="11.25" customHeight="1">
      <c r="A16" s="6" t="s">
        <v>30</v>
      </c>
      <c r="B16" s="50">
        <v>2</v>
      </c>
      <c r="C16" s="51">
        <v>1</v>
      </c>
      <c r="D16" s="50">
        <v>1</v>
      </c>
      <c r="E16" s="51">
        <v>1</v>
      </c>
      <c r="F16" s="50">
        <v>0</v>
      </c>
      <c r="G16" s="51">
        <v>0</v>
      </c>
      <c r="H16" s="50">
        <v>0</v>
      </c>
      <c r="I16" s="51">
        <v>0</v>
      </c>
      <c r="J16" s="50">
        <v>0</v>
      </c>
      <c r="K16" s="51">
        <v>0</v>
      </c>
      <c r="L16" s="50">
        <v>4</v>
      </c>
      <c r="M16" s="51">
        <v>0</v>
      </c>
      <c r="N16" s="53">
        <v>0</v>
      </c>
      <c r="O16" s="53">
        <v>0</v>
      </c>
      <c r="P16" s="13">
        <f aca="true" t="shared" si="1" ref="P16:Q20">L16+J16+H16+F16+D16+B16+N16</f>
        <v>7</v>
      </c>
      <c r="Q16" s="14">
        <f t="shared" si="1"/>
        <v>2</v>
      </c>
      <c r="R16" s="52">
        <f>Q16+P16</f>
        <v>9</v>
      </c>
    </row>
    <row r="17" spans="1:18" ht="11.25" customHeight="1">
      <c r="A17" s="60" t="s">
        <v>32</v>
      </c>
      <c r="B17" s="50">
        <v>3</v>
      </c>
      <c r="C17" s="51">
        <v>3</v>
      </c>
      <c r="D17" s="50">
        <v>1</v>
      </c>
      <c r="E17" s="51">
        <v>0</v>
      </c>
      <c r="F17" s="50">
        <v>0</v>
      </c>
      <c r="G17" s="51">
        <v>0</v>
      </c>
      <c r="H17" s="50">
        <v>0</v>
      </c>
      <c r="I17" s="51">
        <v>0</v>
      </c>
      <c r="J17" s="50">
        <v>0</v>
      </c>
      <c r="K17" s="51">
        <v>0</v>
      </c>
      <c r="L17" s="50">
        <v>1</v>
      </c>
      <c r="M17" s="51">
        <v>0</v>
      </c>
      <c r="N17" s="53">
        <v>0</v>
      </c>
      <c r="O17" s="53">
        <v>0</v>
      </c>
      <c r="P17" s="13">
        <f t="shared" si="1"/>
        <v>5</v>
      </c>
      <c r="Q17" s="14">
        <f t="shared" si="1"/>
        <v>3</v>
      </c>
      <c r="R17" s="52">
        <f>Q17+P17</f>
        <v>8</v>
      </c>
    </row>
    <row r="18" spans="1:18" ht="11.25" customHeight="1">
      <c r="A18" s="60" t="s">
        <v>43</v>
      </c>
      <c r="B18" s="50">
        <f>1+3</f>
        <v>4</v>
      </c>
      <c r="C18" s="51">
        <v>0</v>
      </c>
      <c r="D18" s="50">
        <v>0</v>
      </c>
      <c r="E18" s="51">
        <v>0</v>
      </c>
      <c r="F18" s="50">
        <v>0</v>
      </c>
      <c r="G18" s="51">
        <v>0</v>
      </c>
      <c r="H18" s="50">
        <v>0</v>
      </c>
      <c r="I18" s="51">
        <v>0</v>
      </c>
      <c r="J18" s="50">
        <v>1</v>
      </c>
      <c r="K18" s="51">
        <v>0</v>
      </c>
      <c r="L18" s="50">
        <v>2</v>
      </c>
      <c r="M18" s="51">
        <v>1</v>
      </c>
      <c r="N18" s="53">
        <v>0</v>
      </c>
      <c r="O18" s="53">
        <v>0</v>
      </c>
      <c r="P18" s="13">
        <f t="shared" si="1"/>
        <v>7</v>
      </c>
      <c r="Q18" s="14">
        <f t="shared" si="1"/>
        <v>1</v>
      </c>
      <c r="R18" s="52">
        <f>Q18+P18</f>
        <v>8</v>
      </c>
    </row>
    <row r="19" spans="1:18" ht="11.25" customHeight="1">
      <c r="A19" s="6" t="s">
        <v>47</v>
      </c>
      <c r="B19" s="50">
        <v>0</v>
      </c>
      <c r="C19" s="51">
        <v>2</v>
      </c>
      <c r="D19" s="50">
        <v>0</v>
      </c>
      <c r="E19" s="51">
        <v>0</v>
      </c>
      <c r="F19" s="50">
        <v>0</v>
      </c>
      <c r="G19" s="51">
        <v>0</v>
      </c>
      <c r="H19" s="50">
        <v>0</v>
      </c>
      <c r="I19" s="51">
        <v>0</v>
      </c>
      <c r="J19" s="50">
        <v>0</v>
      </c>
      <c r="K19" s="51">
        <v>0</v>
      </c>
      <c r="L19" s="50">
        <v>6</v>
      </c>
      <c r="M19" s="51">
        <v>1</v>
      </c>
      <c r="N19" s="53">
        <v>0</v>
      </c>
      <c r="O19" s="53">
        <v>0</v>
      </c>
      <c r="P19" s="13">
        <f t="shared" si="1"/>
        <v>6</v>
      </c>
      <c r="Q19" s="14">
        <f t="shared" si="1"/>
        <v>3</v>
      </c>
      <c r="R19" s="52">
        <f>Q19+P19</f>
        <v>9</v>
      </c>
    </row>
    <row r="20" spans="1:18" ht="11.25" customHeight="1">
      <c r="A20" s="6" t="s">
        <v>52</v>
      </c>
      <c r="B20" s="50">
        <v>2</v>
      </c>
      <c r="C20" s="51">
        <v>0</v>
      </c>
      <c r="D20" s="50">
        <v>0</v>
      </c>
      <c r="E20" s="51">
        <v>0</v>
      </c>
      <c r="F20" s="50">
        <v>0</v>
      </c>
      <c r="G20" s="51">
        <v>0</v>
      </c>
      <c r="H20" s="50">
        <v>0</v>
      </c>
      <c r="I20" s="51">
        <v>0</v>
      </c>
      <c r="J20" s="50">
        <v>0</v>
      </c>
      <c r="K20" s="51">
        <v>0</v>
      </c>
      <c r="L20" s="50">
        <v>3</v>
      </c>
      <c r="M20" s="51">
        <v>0</v>
      </c>
      <c r="N20" s="53">
        <v>0</v>
      </c>
      <c r="O20" s="53">
        <v>0</v>
      </c>
      <c r="P20" s="13">
        <f t="shared" si="1"/>
        <v>5</v>
      </c>
      <c r="Q20" s="14">
        <f t="shared" si="1"/>
        <v>0</v>
      </c>
      <c r="R20" s="52">
        <f>Q20+P20</f>
        <v>5</v>
      </c>
    </row>
    <row r="21" spans="2:18" ht="11.25" customHeight="1">
      <c r="B21" s="10"/>
      <c r="C21" s="11"/>
      <c r="D21" s="10"/>
      <c r="E21" s="11"/>
      <c r="F21" s="10"/>
      <c r="G21" s="11"/>
      <c r="H21" s="10"/>
      <c r="I21" s="11"/>
      <c r="J21" s="10"/>
      <c r="K21" s="11"/>
      <c r="L21" s="10"/>
      <c r="M21" s="11"/>
      <c r="N21" s="20"/>
      <c r="O21" s="20"/>
      <c r="P21" s="10"/>
      <c r="Q21" s="11"/>
      <c r="R21" s="12"/>
    </row>
    <row r="22" spans="2:18" ht="11.25" customHeight="1">
      <c r="B22" s="17"/>
      <c r="C22" s="17"/>
      <c r="D22" s="17"/>
      <c r="E22" s="17"/>
      <c r="F22" s="17"/>
      <c r="G22" s="17"/>
      <c r="H22" s="17"/>
      <c r="I22" s="17"/>
      <c r="J22" s="17"/>
      <c r="K22" s="17"/>
      <c r="L22" s="17"/>
      <c r="M22" s="17"/>
      <c r="N22" s="17"/>
      <c r="O22" s="17"/>
      <c r="P22" s="17"/>
      <c r="Q22" s="17"/>
      <c r="R22" s="17"/>
    </row>
    <row r="23" spans="1:18" ht="11.25" customHeight="1">
      <c r="A23" s="29"/>
      <c r="B23" s="48" t="s">
        <v>0</v>
      </c>
      <c r="C23" s="49"/>
      <c r="D23" s="48" t="s">
        <v>1</v>
      </c>
      <c r="E23" s="49"/>
      <c r="F23" s="48" t="s">
        <v>2</v>
      </c>
      <c r="G23" s="49"/>
      <c r="H23" s="48" t="s">
        <v>3</v>
      </c>
      <c r="I23" s="49"/>
      <c r="J23" s="48" t="s">
        <v>4</v>
      </c>
      <c r="K23" s="49"/>
      <c r="L23" s="131" t="s">
        <v>5</v>
      </c>
      <c r="M23" s="133"/>
      <c r="N23" s="87" t="s">
        <v>48</v>
      </c>
      <c r="O23" s="87"/>
      <c r="P23" s="48" t="s">
        <v>6</v>
      </c>
      <c r="Q23" s="49"/>
      <c r="R23" s="38" t="s">
        <v>7</v>
      </c>
    </row>
    <row r="24" spans="1:18" ht="11.25" customHeight="1">
      <c r="A24" s="6" t="s">
        <v>58</v>
      </c>
      <c r="B24" s="39" t="s">
        <v>8</v>
      </c>
      <c r="C24" s="40" t="s">
        <v>9</v>
      </c>
      <c r="D24" s="39" t="s">
        <v>8</v>
      </c>
      <c r="E24" s="40" t="s">
        <v>9</v>
      </c>
      <c r="F24" s="39" t="s">
        <v>8</v>
      </c>
      <c r="G24" s="40" t="s">
        <v>9</v>
      </c>
      <c r="H24" s="39" t="s">
        <v>8</v>
      </c>
      <c r="I24" s="40" t="s">
        <v>9</v>
      </c>
      <c r="J24" s="39" t="s">
        <v>8</v>
      </c>
      <c r="K24" s="40" t="s">
        <v>9</v>
      </c>
      <c r="L24" s="39" t="s">
        <v>8</v>
      </c>
      <c r="M24" s="40" t="s">
        <v>9</v>
      </c>
      <c r="N24" s="39" t="s">
        <v>8</v>
      </c>
      <c r="O24" s="40" t="s">
        <v>9</v>
      </c>
      <c r="P24" s="39" t="s">
        <v>8</v>
      </c>
      <c r="Q24" s="40" t="s">
        <v>9</v>
      </c>
      <c r="R24" s="41" t="s">
        <v>6</v>
      </c>
    </row>
    <row r="25" spans="1:18" ht="11.25" customHeight="1">
      <c r="A25"/>
      <c r="B25" s="3"/>
      <c r="C25" s="4"/>
      <c r="D25" s="3"/>
      <c r="E25" s="4"/>
      <c r="F25" s="3"/>
      <c r="G25" s="4"/>
      <c r="H25" s="3"/>
      <c r="I25" s="4"/>
      <c r="J25" s="3"/>
      <c r="K25" s="4"/>
      <c r="L25" s="3"/>
      <c r="M25" s="4"/>
      <c r="N25" s="89"/>
      <c r="O25" s="89"/>
      <c r="P25" s="3"/>
      <c r="Q25" s="4"/>
      <c r="R25" s="9"/>
    </row>
    <row r="26" spans="1:18" ht="11.25" customHeight="1">
      <c r="A26" s="6" t="s">
        <v>30</v>
      </c>
      <c r="B26" s="64">
        <v>0</v>
      </c>
      <c r="C26" s="65">
        <v>0</v>
      </c>
      <c r="D26" s="64">
        <v>0</v>
      </c>
      <c r="E26" s="65">
        <v>0</v>
      </c>
      <c r="F26" s="64">
        <v>0</v>
      </c>
      <c r="G26" s="65">
        <v>0</v>
      </c>
      <c r="H26" s="64">
        <v>0</v>
      </c>
      <c r="I26" s="65">
        <v>0</v>
      </c>
      <c r="J26" s="64">
        <v>0</v>
      </c>
      <c r="K26" s="65">
        <v>0</v>
      </c>
      <c r="L26" s="64">
        <v>0</v>
      </c>
      <c r="M26" s="65">
        <v>0</v>
      </c>
      <c r="N26" s="84">
        <v>0</v>
      </c>
      <c r="O26" s="84">
        <v>0</v>
      </c>
      <c r="P26" s="13">
        <f aca="true" t="shared" si="2" ref="P26:Q30">L26+J26+H26+F26+D26+B26+N26</f>
        <v>0</v>
      </c>
      <c r="Q26" s="14">
        <f t="shared" si="2"/>
        <v>0</v>
      </c>
      <c r="R26" s="52">
        <f>Q26+P26</f>
        <v>0</v>
      </c>
    </row>
    <row r="27" spans="1:18" ht="11.25" customHeight="1">
      <c r="A27" s="60" t="s">
        <v>32</v>
      </c>
      <c r="B27" s="64">
        <v>0</v>
      </c>
      <c r="C27" s="65">
        <v>0</v>
      </c>
      <c r="D27" s="64">
        <v>0</v>
      </c>
      <c r="E27" s="65">
        <v>0</v>
      </c>
      <c r="F27" s="64">
        <v>0</v>
      </c>
      <c r="G27" s="65">
        <v>0</v>
      </c>
      <c r="H27" s="64">
        <v>0</v>
      </c>
      <c r="I27" s="65">
        <v>0</v>
      </c>
      <c r="J27" s="64">
        <v>0</v>
      </c>
      <c r="K27" s="65">
        <v>0</v>
      </c>
      <c r="L27" s="64">
        <v>0</v>
      </c>
      <c r="M27" s="65">
        <v>0</v>
      </c>
      <c r="N27" s="84">
        <v>0</v>
      </c>
      <c r="O27" s="84">
        <v>0</v>
      </c>
      <c r="P27" s="13">
        <f t="shared" si="2"/>
        <v>0</v>
      </c>
      <c r="Q27" s="14">
        <f t="shared" si="2"/>
        <v>0</v>
      </c>
      <c r="R27" s="52">
        <f>Q27+P27</f>
        <v>0</v>
      </c>
    </row>
    <row r="28" spans="1:18" ht="11.25" customHeight="1">
      <c r="A28" s="60" t="s">
        <v>43</v>
      </c>
      <c r="B28" s="50">
        <v>0</v>
      </c>
      <c r="C28" s="51">
        <v>0</v>
      </c>
      <c r="D28" s="50">
        <v>0</v>
      </c>
      <c r="E28" s="51">
        <v>0</v>
      </c>
      <c r="F28" s="50">
        <v>0</v>
      </c>
      <c r="G28" s="51">
        <v>0</v>
      </c>
      <c r="H28" s="50">
        <v>0</v>
      </c>
      <c r="I28" s="51">
        <v>0</v>
      </c>
      <c r="J28" s="50">
        <v>0</v>
      </c>
      <c r="K28" s="51">
        <v>0</v>
      </c>
      <c r="L28" s="50">
        <v>2</v>
      </c>
      <c r="M28" s="51">
        <v>0</v>
      </c>
      <c r="N28" s="53">
        <v>0</v>
      </c>
      <c r="O28" s="53">
        <v>0</v>
      </c>
      <c r="P28" s="13">
        <f t="shared" si="2"/>
        <v>2</v>
      </c>
      <c r="Q28" s="14">
        <f t="shared" si="2"/>
        <v>0</v>
      </c>
      <c r="R28" s="52">
        <f>Q28+P28</f>
        <v>2</v>
      </c>
    </row>
    <row r="29" spans="1:18" ht="11.25" customHeight="1">
      <c r="A29" s="6" t="s">
        <v>47</v>
      </c>
      <c r="B29" s="50">
        <v>0</v>
      </c>
      <c r="C29" s="51">
        <v>0</v>
      </c>
      <c r="D29" s="50">
        <v>0</v>
      </c>
      <c r="E29" s="51">
        <v>0</v>
      </c>
      <c r="F29" s="50">
        <v>0</v>
      </c>
      <c r="G29" s="51">
        <v>0</v>
      </c>
      <c r="H29" s="50">
        <v>0</v>
      </c>
      <c r="I29" s="51">
        <v>0</v>
      </c>
      <c r="J29" s="50">
        <v>0</v>
      </c>
      <c r="K29" s="51">
        <v>0</v>
      </c>
      <c r="L29" s="50">
        <v>1</v>
      </c>
      <c r="M29" s="51">
        <v>0</v>
      </c>
      <c r="N29" s="53">
        <v>0</v>
      </c>
      <c r="O29" s="53">
        <v>0</v>
      </c>
      <c r="P29" s="13">
        <f t="shared" si="2"/>
        <v>1</v>
      </c>
      <c r="Q29" s="14">
        <f t="shared" si="2"/>
        <v>0</v>
      </c>
      <c r="R29" s="52">
        <f>Q29+P29</f>
        <v>1</v>
      </c>
    </row>
    <row r="30" spans="1:18" ht="11.25" customHeight="1">
      <c r="A30" s="6" t="s">
        <v>52</v>
      </c>
      <c r="B30" s="50">
        <v>1</v>
      </c>
      <c r="C30" s="51">
        <v>0</v>
      </c>
      <c r="D30" s="50">
        <v>0</v>
      </c>
      <c r="E30" s="51">
        <v>0</v>
      </c>
      <c r="F30" s="50">
        <v>0</v>
      </c>
      <c r="G30" s="51">
        <v>0</v>
      </c>
      <c r="H30" s="50">
        <v>0</v>
      </c>
      <c r="I30" s="51">
        <v>0</v>
      </c>
      <c r="J30" s="50">
        <v>0</v>
      </c>
      <c r="K30" s="51">
        <v>0</v>
      </c>
      <c r="L30" s="50">
        <v>0</v>
      </c>
      <c r="M30" s="51">
        <v>0</v>
      </c>
      <c r="N30" s="53">
        <v>0</v>
      </c>
      <c r="O30" s="53">
        <v>0</v>
      </c>
      <c r="P30" s="13">
        <f t="shared" si="2"/>
        <v>1</v>
      </c>
      <c r="Q30" s="14">
        <f t="shared" si="2"/>
        <v>0</v>
      </c>
      <c r="R30" s="52">
        <f>Q30+P30</f>
        <v>1</v>
      </c>
    </row>
    <row r="31" spans="2:18" ht="11.25" customHeight="1">
      <c r="B31" s="10"/>
      <c r="C31" s="11"/>
      <c r="D31" s="10"/>
      <c r="E31" s="11"/>
      <c r="F31" s="10"/>
      <c r="G31" s="11"/>
      <c r="H31" s="10"/>
      <c r="I31" s="11"/>
      <c r="J31" s="10"/>
      <c r="K31" s="11"/>
      <c r="L31" s="10"/>
      <c r="M31" s="11"/>
      <c r="N31" s="20"/>
      <c r="O31" s="20"/>
      <c r="P31" s="10"/>
      <c r="Q31" s="11"/>
      <c r="R31" s="12"/>
    </row>
    <row r="32" spans="2:18" ht="11.25" customHeight="1">
      <c r="B32" s="17"/>
      <c r="C32" s="17"/>
      <c r="D32" s="17"/>
      <c r="E32" s="17"/>
      <c r="F32" s="17"/>
      <c r="G32" s="17"/>
      <c r="H32" s="17"/>
      <c r="I32" s="17"/>
      <c r="J32" s="17"/>
      <c r="K32" s="17"/>
      <c r="L32" s="17"/>
      <c r="M32" s="17"/>
      <c r="N32" s="17"/>
      <c r="O32" s="17"/>
      <c r="P32" s="17"/>
      <c r="Q32" s="17"/>
      <c r="R32" s="17"/>
    </row>
    <row r="33" ht="11.25" customHeight="1">
      <c r="A33" s="6" t="s">
        <v>10</v>
      </c>
    </row>
    <row r="34" spans="1:18" s="32" customFormat="1" ht="11.25" customHeight="1">
      <c r="A34" s="33" t="s">
        <v>11</v>
      </c>
      <c r="B34" s="48" t="s">
        <v>0</v>
      </c>
      <c r="C34" s="49"/>
      <c r="D34" s="48" t="s">
        <v>1</v>
      </c>
      <c r="E34" s="49"/>
      <c r="F34" s="48" t="s">
        <v>2</v>
      </c>
      <c r="G34" s="49"/>
      <c r="H34" s="48" t="s">
        <v>3</v>
      </c>
      <c r="I34" s="49"/>
      <c r="J34" s="48" t="s">
        <v>4</v>
      </c>
      <c r="K34" s="49"/>
      <c r="L34" s="131" t="s">
        <v>5</v>
      </c>
      <c r="M34" s="132"/>
      <c r="N34" s="48" t="s">
        <v>48</v>
      </c>
      <c r="O34" s="49"/>
      <c r="P34" s="48" t="s">
        <v>6</v>
      </c>
      <c r="Q34" s="49"/>
      <c r="R34" s="38" t="s">
        <v>7</v>
      </c>
    </row>
    <row r="35" spans="1:18" s="32" customFormat="1" ht="11.25" customHeight="1">
      <c r="A35" s="33" t="s">
        <v>12</v>
      </c>
      <c r="B35" s="43" t="s">
        <v>8</v>
      </c>
      <c r="C35" s="44" t="s">
        <v>9</v>
      </c>
      <c r="D35" s="43" t="s">
        <v>8</v>
      </c>
      <c r="E35" s="44" t="s">
        <v>9</v>
      </c>
      <c r="F35" s="43" t="s">
        <v>8</v>
      </c>
      <c r="G35" s="44" t="s">
        <v>9</v>
      </c>
      <c r="H35" s="43" t="s">
        <v>8</v>
      </c>
      <c r="I35" s="44" t="s">
        <v>9</v>
      </c>
      <c r="J35" s="43" t="s">
        <v>8</v>
      </c>
      <c r="K35" s="44" t="s">
        <v>9</v>
      </c>
      <c r="L35" s="43" t="s">
        <v>8</v>
      </c>
      <c r="M35" s="90" t="s">
        <v>9</v>
      </c>
      <c r="N35" s="39" t="s">
        <v>8</v>
      </c>
      <c r="O35" s="40" t="s">
        <v>9</v>
      </c>
      <c r="P35" s="43" t="s">
        <v>8</v>
      </c>
      <c r="Q35" s="44" t="s">
        <v>9</v>
      </c>
      <c r="R35" s="45" t="s">
        <v>6</v>
      </c>
    </row>
    <row r="36" spans="1:18" ht="11.25" customHeight="1">
      <c r="A36" s="6"/>
      <c r="B36" s="13"/>
      <c r="C36" s="14"/>
      <c r="D36" s="13"/>
      <c r="E36" s="14"/>
      <c r="F36" s="13"/>
      <c r="G36" s="14"/>
      <c r="H36" s="13"/>
      <c r="I36" s="14"/>
      <c r="J36" s="13"/>
      <c r="K36" s="14"/>
      <c r="L36" s="13"/>
      <c r="M36" s="91"/>
      <c r="N36" s="13"/>
      <c r="O36" s="14"/>
      <c r="P36" s="13"/>
      <c r="Q36" s="14"/>
      <c r="R36" s="15"/>
    </row>
    <row r="37" spans="1:18" s="17" customFormat="1" ht="11.25" customHeight="1">
      <c r="A37" s="16" t="s">
        <v>30</v>
      </c>
      <c r="B37" s="50">
        <v>58</v>
      </c>
      <c r="C37" s="53">
        <v>23</v>
      </c>
      <c r="D37" s="50">
        <v>3</v>
      </c>
      <c r="E37" s="53">
        <v>6</v>
      </c>
      <c r="F37" s="50">
        <v>1</v>
      </c>
      <c r="G37" s="53">
        <v>2</v>
      </c>
      <c r="H37" s="50">
        <v>0</v>
      </c>
      <c r="I37" s="53">
        <v>1</v>
      </c>
      <c r="J37" s="50">
        <v>0</v>
      </c>
      <c r="K37" s="53">
        <v>1</v>
      </c>
      <c r="L37" s="50">
        <v>3</v>
      </c>
      <c r="M37" s="53">
        <v>0</v>
      </c>
      <c r="N37" s="50">
        <v>0</v>
      </c>
      <c r="O37" s="53">
        <v>0</v>
      </c>
      <c r="P37" s="50">
        <f aca="true" t="shared" si="3" ref="P37:Q41">N37+L37+J37+H37+F37+D37+B37</f>
        <v>65</v>
      </c>
      <c r="Q37" s="51">
        <f t="shared" si="3"/>
        <v>33</v>
      </c>
      <c r="R37" s="52">
        <f>Q37+P37</f>
        <v>98</v>
      </c>
    </row>
    <row r="38" spans="1:18" s="17" customFormat="1" ht="11.25" customHeight="1">
      <c r="A38" s="62" t="s">
        <v>32</v>
      </c>
      <c r="B38" s="50">
        <v>67</v>
      </c>
      <c r="C38" s="53">
        <v>23</v>
      </c>
      <c r="D38" s="50">
        <v>4</v>
      </c>
      <c r="E38" s="53">
        <v>5</v>
      </c>
      <c r="F38" s="50">
        <v>2</v>
      </c>
      <c r="G38" s="53">
        <v>4</v>
      </c>
      <c r="H38" s="50">
        <v>0</v>
      </c>
      <c r="I38" s="53">
        <v>0</v>
      </c>
      <c r="J38" s="50">
        <v>0</v>
      </c>
      <c r="K38" s="53">
        <v>0</v>
      </c>
      <c r="L38" s="50">
        <v>3</v>
      </c>
      <c r="M38" s="53">
        <v>2</v>
      </c>
      <c r="N38" s="50">
        <v>0</v>
      </c>
      <c r="O38" s="53">
        <v>0</v>
      </c>
      <c r="P38" s="50">
        <f t="shared" si="3"/>
        <v>76</v>
      </c>
      <c r="Q38" s="51">
        <f t="shared" si="3"/>
        <v>34</v>
      </c>
      <c r="R38" s="52">
        <f>Q38+P38</f>
        <v>110</v>
      </c>
    </row>
    <row r="39" spans="1:18" s="17" customFormat="1" ht="11.25" customHeight="1">
      <c r="A39" s="62" t="s">
        <v>43</v>
      </c>
      <c r="B39" s="50">
        <v>60</v>
      </c>
      <c r="C39" s="53">
        <v>22</v>
      </c>
      <c r="D39" s="50">
        <v>5</v>
      </c>
      <c r="E39" s="53">
        <v>3</v>
      </c>
      <c r="F39" s="50">
        <v>1</v>
      </c>
      <c r="G39" s="53">
        <v>1</v>
      </c>
      <c r="H39" s="50">
        <v>0</v>
      </c>
      <c r="I39" s="53">
        <v>0</v>
      </c>
      <c r="J39" s="50">
        <v>2</v>
      </c>
      <c r="K39" s="53">
        <v>0</v>
      </c>
      <c r="L39" s="50">
        <v>3</v>
      </c>
      <c r="M39" s="53">
        <v>1</v>
      </c>
      <c r="N39" s="50">
        <v>0</v>
      </c>
      <c r="O39" s="53">
        <v>0</v>
      </c>
      <c r="P39" s="50">
        <f t="shared" si="3"/>
        <v>71</v>
      </c>
      <c r="Q39" s="51">
        <f t="shared" si="3"/>
        <v>27</v>
      </c>
      <c r="R39" s="52">
        <f>Q39+P39</f>
        <v>98</v>
      </c>
    </row>
    <row r="40" spans="1:18" s="17" customFormat="1" ht="11.25" customHeight="1">
      <c r="A40" s="16" t="s">
        <v>47</v>
      </c>
      <c r="B40" s="50">
        <v>62</v>
      </c>
      <c r="C40" s="53">
        <v>24</v>
      </c>
      <c r="D40" s="50">
        <v>4</v>
      </c>
      <c r="E40" s="53">
        <v>4</v>
      </c>
      <c r="F40" s="50">
        <v>1</v>
      </c>
      <c r="G40" s="53">
        <v>1</v>
      </c>
      <c r="H40" s="50">
        <v>3</v>
      </c>
      <c r="I40" s="53">
        <v>0</v>
      </c>
      <c r="J40" s="50">
        <v>1</v>
      </c>
      <c r="K40" s="53">
        <v>0</v>
      </c>
      <c r="L40" s="50">
        <v>5</v>
      </c>
      <c r="M40" s="53">
        <v>1</v>
      </c>
      <c r="N40" s="50">
        <v>0</v>
      </c>
      <c r="O40" s="53">
        <v>0</v>
      </c>
      <c r="P40" s="50">
        <f t="shared" si="3"/>
        <v>76</v>
      </c>
      <c r="Q40" s="51">
        <f t="shared" si="3"/>
        <v>30</v>
      </c>
      <c r="R40" s="52">
        <f>Q40+P40</f>
        <v>106</v>
      </c>
    </row>
    <row r="41" spans="1:18" s="17" customFormat="1" ht="11.25" customHeight="1">
      <c r="A41" s="6" t="s">
        <v>52</v>
      </c>
      <c r="B41" s="50">
        <v>66</v>
      </c>
      <c r="C41" s="53">
        <v>21</v>
      </c>
      <c r="D41" s="50">
        <v>0</v>
      </c>
      <c r="E41" s="53">
        <v>5</v>
      </c>
      <c r="F41" s="50">
        <v>1</v>
      </c>
      <c r="G41" s="53">
        <v>0</v>
      </c>
      <c r="H41" s="50">
        <v>4</v>
      </c>
      <c r="I41" s="53">
        <v>0</v>
      </c>
      <c r="J41" s="50">
        <v>1</v>
      </c>
      <c r="K41" s="53">
        <v>0</v>
      </c>
      <c r="L41" s="50">
        <v>3</v>
      </c>
      <c r="M41" s="53">
        <v>1</v>
      </c>
      <c r="N41" s="50">
        <v>0</v>
      </c>
      <c r="O41" s="53">
        <v>0</v>
      </c>
      <c r="P41" s="50">
        <f t="shared" si="3"/>
        <v>75</v>
      </c>
      <c r="Q41" s="51">
        <f t="shared" si="3"/>
        <v>27</v>
      </c>
      <c r="R41" s="52">
        <f>Q41+P41</f>
        <v>102</v>
      </c>
    </row>
    <row r="42" spans="1:18" s="17" customFormat="1" ht="11.25" customHeight="1">
      <c r="A42" s="16"/>
      <c r="B42" s="10"/>
      <c r="C42" s="20"/>
      <c r="D42" s="10"/>
      <c r="E42" s="20"/>
      <c r="F42" s="10"/>
      <c r="G42" s="20"/>
      <c r="H42" s="10"/>
      <c r="I42" s="20"/>
      <c r="J42" s="10"/>
      <c r="K42" s="20"/>
      <c r="L42" s="10"/>
      <c r="M42" s="20"/>
      <c r="N42" s="10"/>
      <c r="O42" s="11"/>
      <c r="P42" s="10"/>
      <c r="Q42" s="20"/>
      <c r="R42" s="12"/>
    </row>
    <row r="43" ht="11.25" customHeight="1"/>
    <row r="44" ht="11.25" customHeight="1">
      <c r="A44" s="6" t="s">
        <v>13</v>
      </c>
    </row>
    <row r="45" spans="1:18" s="32" customFormat="1" ht="11.25" customHeight="1">
      <c r="A45" s="33" t="s">
        <v>11</v>
      </c>
      <c r="B45" s="48" t="s">
        <v>0</v>
      </c>
      <c r="C45" s="49"/>
      <c r="D45" s="48" t="s">
        <v>1</v>
      </c>
      <c r="E45" s="49"/>
      <c r="F45" s="48" t="s">
        <v>2</v>
      </c>
      <c r="G45" s="49"/>
      <c r="H45" s="48" t="s">
        <v>3</v>
      </c>
      <c r="I45" s="49"/>
      <c r="J45" s="48" t="s">
        <v>4</v>
      </c>
      <c r="K45" s="49"/>
      <c r="L45" s="131" t="s">
        <v>5</v>
      </c>
      <c r="M45" s="133"/>
      <c r="N45" s="87" t="s">
        <v>48</v>
      </c>
      <c r="O45" s="87"/>
      <c r="P45" s="48" t="s">
        <v>6</v>
      </c>
      <c r="Q45" s="49"/>
      <c r="R45" s="38" t="s">
        <v>7</v>
      </c>
    </row>
    <row r="46" spans="1:18" s="32" customFormat="1" ht="11.25" customHeight="1">
      <c r="A46" s="33" t="s">
        <v>12</v>
      </c>
      <c r="B46" s="43" t="s">
        <v>8</v>
      </c>
      <c r="C46" s="44" t="s">
        <v>9</v>
      </c>
      <c r="D46" s="43" t="s">
        <v>8</v>
      </c>
      <c r="E46" s="44" t="s">
        <v>9</v>
      </c>
      <c r="F46" s="43" t="s">
        <v>8</v>
      </c>
      <c r="G46" s="44" t="s">
        <v>9</v>
      </c>
      <c r="H46" s="43" t="s">
        <v>8</v>
      </c>
      <c r="I46" s="44" t="s">
        <v>9</v>
      </c>
      <c r="J46" s="43" t="s">
        <v>8</v>
      </c>
      <c r="K46" s="44" t="s">
        <v>9</v>
      </c>
      <c r="L46" s="43" t="s">
        <v>8</v>
      </c>
      <c r="M46" s="90" t="s">
        <v>9</v>
      </c>
      <c r="N46" s="39" t="s">
        <v>8</v>
      </c>
      <c r="O46" s="40" t="s">
        <v>9</v>
      </c>
      <c r="P46" s="43" t="s">
        <v>8</v>
      </c>
      <c r="Q46" s="44" t="s">
        <v>9</v>
      </c>
      <c r="R46" s="45" t="s">
        <v>6</v>
      </c>
    </row>
    <row r="47" spans="1:18" ht="11.25" customHeight="1">
      <c r="A47" s="6"/>
      <c r="B47" s="13"/>
      <c r="C47" s="14"/>
      <c r="D47" s="13"/>
      <c r="E47" s="14"/>
      <c r="F47" s="13"/>
      <c r="G47" s="14"/>
      <c r="H47" s="13"/>
      <c r="I47" s="14"/>
      <c r="J47" s="13"/>
      <c r="K47" s="14"/>
      <c r="L47" s="13"/>
      <c r="M47" s="91"/>
      <c r="N47" s="13"/>
      <c r="O47" s="14"/>
      <c r="P47" s="13"/>
      <c r="Q47" s="14"/>
      <c r="R47" s="15"/>
    </row>
    <row r="48" spans="1:18" s="17" customFormat="1" ht="11.25" customHeight="1">
      <c r="A48" s="16" t="s">
        <v>30</v>
      </c>
      <c r="B48" s="50">
        <v>3</v>
      </c>
      <c r="C48" s="53">
        <v>5</v>
      </c>
      <c r="D48" s="50">
        <v>2</v>
      </c>
      <c r="E48" s="53">
        <v>1</v>
      </c>
      <c r="F48" s="50">
        <v>0</v>
      </c>
      <c r="G48" s="53">
        <v>0</v>
      </c>
      <c r="H48" s="50">
        <v>0</v>
      </c>
      <c r="I48" s="53">
        <v>0</v>
      </c>
      <c r="J48" s="50">
        <v>1</v>
      </c>
      <c r="K48" s="53">
        <v>0</v>
      </c>
      <c r="L48" s="50">
        <v>5</v>
      </c>
      <c r="M48" s="53">
        <v>1</v>
      </c>
      <c r="N48" s="50">
        <v>0</v>
      </c>
      <c r="O48" s="53">
        <v>0</v>
      </c>
      <c r="P48" s="50">
        <f aca="true" t="shared" si="4" ref="P48:Q52">N48+L48+J48+H48+F48+D48+B48</f>
        <v>11</v>
      </c>
      <c r="Q48" s="51">
        <f t="shared" si="4"/>
        <v>7</v>
      </c>
      <c r="R48" s="52">
        <f>Q48+P48</f>
        <v>18</v>
      </c>
    </row>
    <row r="49" spans="1:18" s="17" customFormat="1" ht="11.25" customHeight="1">
      <c r="A49" s="62" t="s">
        <v>32</v>
      </c>
      <c r="B49" s="50">
        <v>9</v>
      </c>
      <c r="C49" s="53">
        <v>2</v>
      </c>
      <c r="D49" s="50">
        <v>0</v>
      </c>
      <c r="E49" s="53">
        <v>1</v>
      </c>
      <c r="F49" s="50">
        <v>0</v>
      </c>
      <c r="G49" s="53">
        <v>0</v>
      </c>
      <c r="H49" s="50">
        <v>0</v>
      </c>
      <c r="I49" s="53">
        <v>0</v>
      </c>
      <c r="J49" s="50">
        <v>1</v>
      </c>
      <c r="K49" s="53">
        <v>0</v>
      </c>
      <c r="L49" s="50">
        <v>8</v>
      </c>
      <c r="M49" s="53">
        <v>3</v>
      </c>
      <c r="N49" s="50">
        <v>0</v>
      </c>
      <c r="O49" s="53">
        <v>0</v>
      </c>
      <c r="P49" s="50">
        <f t="shared" si="4"/>
        <v>18</v>
      </c>
      <c r="Q49" s="51">
        <f t="shared" si="4"/>
        <v>6</v>
      </c>
      <c r="R49" s="52">
        <f>Q49+P49</f>
        <v>24</v>
      </c>
    </row>
    <row r="50" spans="1:18" s="17" customFormat="1" ht="11.25" customHeight="1">
      <c r="A50" s="62" t="s">
        <v>43</v>
      </c>
      <c r="B50" s="50">
        <v>7</v>
      </c>
      <c r="C50" s="53">
        <v>1</v>
      </c>
      <c r="D50" s="50">
        <v>0</v>
      </c>
      <c r="E50" s="53">
        <v>0</v>
      </c>
      <c r="F50" s="50">
        <v>0</v>
      </c>
      <c r="G50" s="53">
        <v>0</v>
      </c>
      <c r="H50" s="50">
        <v>0</v>
      </c>
      <c r="I50" s="53">
        <v>0</v>
      </c>
      <c r="J50" s="50">
        <v>0</v>
      </c>
      <c r="K50" s="53">
        <v>0</v>
      </c>
      <c r="L50" s="50">
        <v>11</v>
      </c>
      <c r="M50" s="53">
        <v>1</v>
      </c>
      <c r="N50" s="50">
        <v>0</v>
      </c>
      <c r="O50" s="53">
        <v>0</v>
      </c>
      <c r="P50" s="50">
        <f t="shared" si="4"/>
        <v>18</v>
      </c>
      <c r="Q50" s="51">
        <f t="shared" si="4"/>
        <v>2</v>
      </c>
      <c r="R50" s="52">
        <f>Q50+P50</f>
        <v>20</v>
      </c>
    </row>
    <row r="51" spans="1:18" s="17" customFormat="1" ht="11.25" customHeight="1">
      <c r="A51" s="16" t="s">
        <v>47</v>
      </c>
      <c r="B51" s="50">
        <v>8</v>
      </c>
      <c r="C51" s="53">
        <v>3</v>
      </c>
      <c r="D51" s="50">
        <v>0</v>
      </c>
      <c r="E51" s="53">
        <v>2</v>
      </c>
      <c r="F51" s="50">
        <v>0</v>
      </c>
      <c r="G51" s="53">
        <v>0</v>
      </c>
      <c r="H51" s="50">
        <v>0</v>
      </c>
      <c r="I51" s="53">
        <v>0</v>
      </c>
      <c r="J51" s="50">
        <v>0</v>
      </c>
      <c r="K51" s="53">
        <v>0</v>
      </c>
      <c r="L51" s="50">
        <v>12</v>
      </c>
      <c r="M51" s="53">
        <v>1</v>
      </c>
      <c r="N51" s="50">
        <v>1</v>
      </c>
      <c r="O51" s="53">
        <v>0</v>
      </c>
      <c r="P51" s="50">
        <f t="shared" si="4"/>
        <v>21</v>
      </c>
      <c r="Q51" s="51">
        <f t="shared" si="4"/>
        <v>6</v>
      </c>
      <c r="R51" s="52">
        <f>Q51+P51</f>
        <v>27</v>
      </c>
    </row>
    <row r="52" spans="1:18" s="17" customFormat="1" ht="11.25" customHeight="1">
      <c r="A52" s="6" t="s">
        <v>52</v>
      </c>
      <c r="B52" s="50">
        <f>6+2</f>
        <v>8</v>
      </c>
      <c r="C52" s="53">
        <v>3</v>
      </c>
      <c r="D52" s="50">
        <v>0</v>
      </c>
      <c r="E52" s="53">
        <v>1</v>
      </c>
      <c r="F52" s="50">
        <v>0</v>
      </c>
      <c r="G52" s="53">
        <v>0</v>
      </c>
      <c r="H52" s="50">
        <v>0</v>
      </c>
      <c r="I52" s="53">
        <v>0</v>
      </c>
      <c r="J52" s="50">
        <v>0</v>
      </c>
      <c r="K52" s="53">
        <v>0</v>
      </c>
      <c r="L52" s="50">
        <v>11</v>
      </c>
      <c r="M52" s="53">
        <v>0</v>
      </c>
      <c r="N52" s="50">
        <v>0</v>
      </c>
      <c r="O52" s="53">
        <v>0</v>
      </c>
      <c r="P52" s="50">
        <f t="shared" si="4"/>
        <v>19</v>
      </c>
      <c r="Q52" s="51">
        <f t="shared" si="4"/>
        <v>4</v>
      </c>
      <c r="R52" s="52">
        <f>Q52+P52</f>
        <v>23</v>
      </c>
    </row>
    <row r="53" spans="1:18" ht="10.5" customHeight="1">
      <c r="A53"/>
      <c r="B53" s="24"/>
      <c r="C53" s="23"/>
      <c r="D53" s="24"/>
      <c r="E53" s="23"/>
      <c r="F53" s="24"/>
      <c r="G53" s="23"/>
      <c r="H53" s="24"/>
      <c r="I53" s="23"/>
      <c r="J53" s="24"/>
      <c r="K53" s="23"/>
      <c r="L53" s="24"/>
      <c r="M53" s="23"/>
      <c r="N53" s="24"/>
      <c r="O53" s="93"/>
      <c r="P53" s="24"/>
      <c r="Q53" s="23"/>
      <c r="R53" s="12"/>
    </row>
    <row r="55" ht="11.25" customHeight="1">
      <c r="A55" s="85"/>
    </row>
    <row r="56" ht="11.25" customHeight="1">
      <c r="A56" s="28"/>
    </row>
    <row r="57" ht="11.25" customHeight="1">
      <c r="A57" s="85"/>
    </row>
    <row r="61" spans="1:18" s="17" customFormat="1" ht="11.25" customHeight="1">
      <c r="A61" s="2"/>
      <c r="B61" s="2"/>
      <c r="C61" s="2"/>
      <c r="D61" s="2"/>
      <c r="E61" s="2"/>
      <c r="F61" s="2"/>
      <c r="G61" s="2"/>
      <c r="H61" s="2"/>
      <c r="I61" s="2"/>
      <c r="J61" s="2"/>
      <c r="K61" s="2"/>
      <c r="L61" s="2"/>
      <c r="M61" s="2"/>
      <c r="N61" s="2"/>
      <c r="O61" s="2"/>
      <c r="P61" s="2"/>
      <c r="Q61" s="2"/>
      <c r="R61" s="2"/>
    </row>
    <row r="92" spans="1:18" s="17" customFormat="1" ht="11.25" customHeight="1">
      <c r="A92" s="2"/>
      <c r="B92" s="2"/>
      <c r="C92" s="2"/>
      <c r="D92" s="2"/>
      <c r="E92" s="2"/>
      <c r="F92" s="2"/>
      <c r="G92" s="2"/>
      <c r="H92" s="2"/>
      <c r="I92" s="2"/>
      <c r="J92" s="2"/>
      <c r="K92" s="2"/>
      <c r="L92" s="2"/>
      <c r="M92" s="2"/>
      <c r="N92" s="2"/>
      <c r="O92" s="2"/>
      <c r="P92" s="2"/>
      <c r="Q92" s="2"/>
      <c r="R92" s="2"/>
    </row>
    <row r="134" spans="1:18" s="17" customFormat="1" ht="11.25" customHeight="1">
      <c r="A134" s="2"/>
      <c r="B134" s="2"/>
      <c r="C134" s="2"/>
      <c r="D134" s="2"/>
      <c r="E134" s="2"/>
      <c r="F134" s="2"/>
      <c r="G134" s="2"/>
      <c r="H134" s="2"/>
      <c r="I134" s="2"/>
      <c r="J134" s="2"/>
      <c r="K134" s="2"/>
      <c r="L134" s="2"/>
      <c r="M134" s="2"/>
      <c r="N134" s="2"/>
      <c r="O134" s="2"/>
      <c r="P134" s="2"/>
      <c r="Q134" s="2"/>
      <c r="R134" s="2"/>
    </row>
    <row r="144" spans="1:18" s="17" customFormat="1" ht="11.25" customHeight="1">
      <c r="A144" s="2"/>
      <c r="B144" s="2"/>
      <c r="C144" s="2"/>
      <c r="D144" s="2"/>
      <c r="E144" s="2"/>
      <c r="F144" s="2"/>
      <c r="G144" s="2"/>
      <c r="H144" s="2"/>
      <c r="I144" s="2"/>
      <c r="J144" s="2"/>
      <c r="K144" s="2"/>
      <c r="L144" s="2"/>
      <c r="M144" s="2"/>
      <c r="N144" s="2"/>
      <c r="O144" s="2"/>
      <c r="P144" s="2"/>
      <c r="Q144" s="2"/>
      <c r="R144" s="2"/>
    </row>
    <row r="196" spans="1:18" s="17" customFormat="1" ht="11.25" customHeight="1">
      <c r="A196" s="2"/>
      <c r="B196" s="2"/>
      <c r="C196" s="2"/>
      <c r="D196" s="2"/>
      <c r="E196" s="2"/>
      <c r="F196" s="2"/>
      <c r="G196" s="2"/>
      <c r="H196" s="2"/>
      <c r="I196" s="2"/>
      <c r="J196" s="2"/>
      <c r="K196" s="2"/>
      <c r="L196" s="2"/>
      <c r="M196" s="2"/>
      <c r="N196" s="2"/>
      <c r="O196" s="2"/>
      <c r="P196" s="2"/>
      <c r="Q196" s="2"/>
      <c r="R196" s="2"/>
    </row>
    <row r="236" spans="1:18" s="17" customFormat="1" ht="11.25" customHeight="1">
      <c r="A236" s="2"/>
      <c r="B236" s="2"/>
      <c r="C236" s="2"/>
      <c r="D236" s="2"/>
      <c r="E236" s="2"/>
      <c r="F236" s="2"/>
      <c r="G236" s="2"/>
      <c r="H236" s="2"/>
      <c r="I236" s="2"/>
      <c r="J236" s="2"/>
      <c r="K236" s="2"/>
      <c r="L236" s="2"/>
      <c r="M236" s="2"/>
      <c r="N236" s="2"/>
      <c r="O236" s="2"/>
      <c r="P236" s="2"/>
      <c r="Q236" s="2"/>
      <c r="R236" s="2"/>
    </row>
    <row r="246" spans="1:18" s="17" customFormat="1" ht="11.25" customHeight="1">
      <c r="A246" s="2"/>
      <c r="B246" s="2"/>
      <c r="C246" s="2"/>
      <c r="D246" s="2"/>
      <c r="E246" s="2"/>
      <c r="F246" s="2"/>
      <c r="G246" s="2"/>
      <c r="H246" s="2"/>
      <c r="I246" s="2"/>
      <c r="J246" s="2"/>
      <c r="K246" s="2"/>
      <c r="L246" s="2"/>
      <c r="M246" s="2"/>
      <c r="N246" s="2"/>
      <c r="O246" s="2"/>
      <c r="P246" s="2"/>
      <c r="Q246" s="2"/>
      <c r="R246" s="2"/>
    </row>
    <row r="286" spans="1:18" s="17" customFormat="1" ht="11.25" customHeight="1">
      <c r="A286" s="2"/>
      <c r="B286" s="2"/>
      <c r="C286" s="2"/>
      <c r="D286" s="2"/>
      <c r="E286" s="2"/>
      <c r="F286" s="2"/>
      <c r="G286" s="2"/>
      <c r="H286" s="2"/>
      <c r="I286" s="2"/>
      <c r="J286" s="2"/>
      <c r="K286" s="2"/>
      <c r="L286" s="2"/>
      <c r="M286" s="2"/>
      <c r="N286" s="2"/>
      <c r="O286" s="2"/>
      <c r="P286" s="2"/>
      <c r="Q286" s="2"/>
      <c r="R286" s="2"/>
    </row>
    <row r="296" spans="1:18" s="17" customFormat="1" ht="11.25" customHeight="1">
      <c r="A296" s="2"/>
      <c r="B296" s="2"/>
      <c r="C296" s="2"/>
      <c r="D296" s="2"/>
      <c r="E296" s="2"/>
      <c r="F296" s="2"/>
      <c r="G296" s="2"/>
      <c r="H296" s="2"/>
      <c r="I296" s="2"/>
      <c r="J296" s="2"/>
      <c r="K296" s="2"/>
      <c r="L296" s="2"/>
      <c r="M296" s="2"/>
      <c r="N296" s="2"/>
      <c r="O296" s="2"/>
      <c r="P296" s="2"/>
      <c r="Q296" s="2"/>
      <c r="R296" s="2"/>
    </row>
    <row r="338" spans="1:18" s="17" customFormat="1" ht="11.25" customHeight="1">
      <c r="A338" s="2"/>
      <c r="B338" s="2"/>
      <c r="C338" s="2"/>
      <c r="D338" s="2"/>
      <c r="E338" s="2"/>
      <c r="F338" s="2"/>
      <c r="G338" s="2"/>
      <c r="H338" s="2"/>
      <c r="I338" s="2"/>
      <c r="J338" s="2"/>
      <c r="K338" s="2"/>
      <c r="L338" s="2"/>
      <c r="M338" s="2"/>
      <c r="N338" s="2"/>
      <c r="O338" s="2"/>
      <c r="P338" s="2"/>
      <c r="Q338" s="2"/>
      <c r="R338" s="2"/>
    </row>
    <row r="380" spans="1:18" s="17" customFormat="1" ht="11.25" customHeight="1">
      <c r="A380" s="2"/>
      <c r="B380" s="2"/>
      <c r="C380" s="2"/>
      <c r="D380" s="2"/>
      <c r="E380" s="2"/>
      <c r="F380" s="2"/>
      <c r="G380" s="2"/>
      <c r="H380" s="2"/>
      <c r="I380" s="2"/>
      <c r="J380" s="2"/>
      <c r="K380" s="2"/>
      <c r="L380" s="2"/>
      <c r="M380" s="2"/>
      <c r="N380" s="2"/>
      <c r="O380" s="2"/>
      <c r="P380" s="2"/>
      <c r="Q380" s="2"/>
      <c r="R380" s="2"/>
    </row>
    <row r="390" spans="1:18" s="17" customFormat="1" ht="11.25" customHeight="1">
      <c r="A390" s="2"/>
      <c r="B390" s="2"/>
      <c r="C390" s="2"/>
      <c r="D390" s="2"/>
      <c r="E390" s="2"/>
      <c r="F390" s="2"/>
      <c r="G390" s="2"/>
      <c r="H390" s="2"/>
      <c r="I390" s="2"/>
      <c r="J390" s="2"/>
      <c r="K390" s="2"/>
      <c r="L390" s="2"/>
      <c r="M390" s="2"/>
      <c r="N390" s="2"/>
      <c r="O390" s="2"/>
      <c r="P390" s="2"/>
      <c r="Q390" s="2"/>
      <c r="R390" s="2"/>
    </row>
    <row r="403" spans="1:18" s="17" customFormat="1" ht="11.25" customHeight="1">
      <c r="A403" s="2"/>
      <c r="B403" s="2"/>
      <c r="C403" s="2"/>
      <c r="D403" s="2"/>
      <c r="E403" s="2"/>
      <c r="F403" s="2"/>
      <c r="G403" s="2"/>
      <c r="H403" s="2"/>
      <c r="I403" s="2"/>
      <c r="J403" s="2"/>
      <c r="K403" s="2"/>
      <c r="L403" s="2"/>
      <c r="M403" s="2"/>
      <c r="N403" s="2"/>
      <c r="O403" s="2"/>
      <c r="P403" s="2"/>
      <c r="Q403" s="2"/>
      <c r="R403" s="2"/>
    </row>
    <row r="433" spans="1:18" s="17" customFormat="1" ht="11.25" customHeight="1">
      <c r="A433" s="2"/>
      <c r="B433" s="2"/>
      <c r="C433" s="2"/>
      <c r="D433" s="2"/>
      <c r="E433" s="2"/>
      <c r="F433" s="2"/>
      <c r="G433" s="2"/>
      <c r="H433" s="2"/>
      <c r="I433" s="2"/>
      <c r="J433" s="2"/>
      <c r="K433" s="2"/>
      <c r="L433" s="2"/>
      <c r="M433" s="2"/>
      <c r="N433" s="2"/>
      <c r="O433" s="2"/>
      <c r="P433" s="2"/>
      <c r="Q433" s="2"/>
      <c r="R433" s="2"/>
    </row>
    <row r="443" spans="1:18" s="17" customFormat="1" ht="11.25" customHeight="1">
      <c r="A443" s="2"/>
      <c r="B443" s="2"/>
      <c r="C443" s="2"/>
      <c r="D443" s="2"/>
      <c r="E443" s="2"/>
      <c r="F443" s="2"/>
      <c r="G443" s="2"/>
      <c r="H443" s="2"/>
      <c r="I443" s="2"/>
      <c r="J443" s="2"/>
      <c r="K443" s="2"/>
      <c r="L443" s="2"/>
      <c r="M443" s="2"/>
      <c r="N443" s="2"/>
      <c r="O443" s="2"/>
      <c r="P443" s="2"/>
      <c r="Q443" s="2"/>
      <c r="R443" s="2"/>
    </row>
    <row r="453" spans="1:18" s="17" customFormat="1" ht="11.25" customHeight="1">
      <c r="A453" s="2"/>
      <c r="B453" s="2"/>
      <c r="C453" s="2"/>
      <c r="D453" s="2"/>
      <c r="E453" s="2"/>
      <c r="F453" s="2"/>
      <c r="G453" s="2"/>
      <c r="H453" s="2"/>
      <c r="I453" s="2"/>
      <c r="J453" s="2"/>
      <c r="K453" s="2"/>
      <c r="L453" s="2"/>
      <c r="M453" s="2"/>
      <c r="N453" s="2"/>
      <c r="O453" s="2"/>
      <c r="P453" s="2"/>
      <c r="Q453" s="2"/>
      <c r="R453" s="2"/>
    </row>
  </sheetData>
  <mergeCells count="5">
    <mergeCell ref="L45:M45"/>
    <mergeCell ref="L3:M3"/>
    <mergeCell ref="L13:M13"/>
    <mergeCell ref="L23:M23"/>
    <mergeCell ref="L34:M34"/>
  </mergeCells>
  <printOptions horizontalCentered="1"/>
  <pageMargins left="0.25" right="0.25" top="1" bottom="0.75" header="0.5" footer="0.25"/>
  <pageSetup fitToHeight="1" fitToWidth="1" horizontalDpi="300" verticalDpi="300" orientation="landscape" scale="82" r:id="rId1"/>
  <headerFooter alignWithMargins="0">
    <oddHeader>&amp;CThe University of Alabama in Huntsville
Unit Academic Reports 
</oddHeader>
    <oddFooter>&amp;L&amp;8Office of Institutional Research
&amp;D
&amp;F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79"/>
  <sheetViews>
    <sheetView workbookViewId="0" topLeftCell="A1">
      <selection activeCell="E26" sqref="E26"/>
    </sheetView>
  </sheetViews>
  <sheetFormatPr defaultColWidth="9.140625" defaultRowHeight="12.75" customHeight="1"/>
  <cols>
    <col min="1" max="1" width="25.7109375" style="28" customWidth="1"/>
    <col min="2" max="8" width="15.7109375" style="2" customWidth="1"/>
    <col min="9" max="16384" width="9.140625" style="2" customWidth="1"/>
  </cols>
  <sheetData>
    <row r="1" ht="12.75" customHeight="1">
      <c r="A1" s="69" t="s">
        <v>36</v>
      </c>
    </row>
    <row r="2" spans="6:8" ht="12.75" customHeight="1">
      <c r="F2"/>
      <c r="G2"/>
      <c r="H2"/>
    </row>
    <row r="3" spans="1:7" s="28" customFormat="1" ht="12.75" customHeight="1">
      <c r="A3" s="6" t="s">
        <v>10</v>
      </c>
      <c r="E3" s="29"/>
      <c r="F3" s="29"/>
      <c r="G3" s="29"/>
    </row>
    <row r="4" spans="1:7" s="28" customFormat="1" ht="12.75" customHeight="1">
      <c r="A4" s="6" t="s">
        <v>11</v>
      </c>
      <c r="B4" s="46" t="s">
        <v>16</v>
      </c>
      <c r="C4" s="46" t="s">
        <v>14</v>
      </c>
      <c r="D4" s="46" t="s">
        <v>15</v>
      </c>
      <c r="E4" s="29"/>
      <c r="F4" s="29"/>
      <c r="G4" s="29"/>
    </row>
    <row r="5" spans="2:7" ht="12.75" customHeight="1">
      <c r="B5" s="9"/>
      <c r="C5" s="9"/>
      <c r="D5" s="9"/>
      <c r="E5"/>
      <c r="F5"/>
      <c r="G5"/>
    </row>
    <row r="6" spans="1:7" s="17" customFormat="1" ht="12.75" customHeight="1">
      <c r="A6" s="16" t="s">
        <v>30</v>
      </c>
      <c r="B6" s="13">
        <v>40</v>
      </c>
      <c r="C6" s="15">
        <f>'CE'!R37</f>
        <v>98</v>
      </c>
      <c r="D6" s="15">
        <v>89</v>
      </c>
      <c r="E6" s="27"/>
      <c r="F6" s="27"/>
      <c r="G6" s="27"/>
    </row>
    <row r="7" spans="1:7" s="17" customFormat="1" ht="12.75" customHeight="1">
      <c r="A7" s="16" t="s">
        <v>32</v>
      </c>
      <c r="B7" s="13">
        <v>44</v>
      </c>
      <c r="C7" s="15">
        <f>'CE'!R38</f>
        <v>110</v>
      </c>
      <c r="D7" s="15">
        <v>101</v>
      </c>
      <c r="E7" s="27"/>
      <c r="F7" s="27"/>
      <c r="G7" s="27"/>
    </row>
    <row r="8" spans="1:7" s="17" customFormat="1" ht="12.75" customHeight="1">
      <c r="A8" s="16" t="s">
        <v>43</v>
      </c>
      <c r="B8" s="13">
        <v>47</v>
      </c>
      <c r="C8" s="15">
        <f>'CE'!R39</f>
        <v>98</v>
      </c>
      <c r="D8" s="15">
        <v>94</v>
      </c>
      <c r="E8" s="27"/>
      <c r="F8" s="27"/>
      <c r="G8" s="27"/>
    </row>
    <row r="9" spans="1:7" s="17" customFormat="1" ht="12.75" customHeight="1">
      <c r="A9" s="16" t="s">
        <v>47</v>
      </c>
      <c r="B9" s="13">
        <v>49</v>
      </c>
      <c r="C9" s="15">
        <f>'CE'!R40</f>
        <v>106</v>
      </c>
      <c r="D9" s="15">
        <v>98</v>
      </c>
      <c r="E9" s="27"/>
      <c r="F9" s="27"/>
      <c r="G9" s="27"/>
    </row>
    <row r="10" spans="1:7" s="17" customFormat="1" ht="12.75" customHeight="1">
      <c r="A10" s="6" t="s">
        <v>52</v>
      </c>
      <c r="B10" s="13">
        <v>43</v>
      </c>
      <c r="C10" s="15">
        <f>'CE'!R41</f>
        <v>102</v>
      </c>
      <c r="D10" s="15">
        <v>95</v>
      </c>
      <c r="E10" s="27"/>
      <c r="F10" s="27"/>
      <c r="G10" s="27"/>
    </row>
    <row r="11" spans="1:7" ht="12.75" customHeight="1">
      <c r="A11" s="6"/>
      <c r="B11" s="7"/>
      <c r="C11" s="7"/>
      <c r="D11" s="8"/>
      <c r="E11"/>
      <c r="F11"/>
      <c r="G11"/>
    </row>
    <row r="12" spans="5:7" ht="12.75" customHeight="1">
      <c r="E12"/>
      <c r="F12"/>
      <c r="G12"/>
    </row>
    <row r="13" spans="1:7" ht="12.75" customHeight="1">
      <c r="A13" s="6" t="s">
        <v>13</v>
      </c>
      <c r="E13"/>
      <c r="F13"/>
      <c r="G13"/>
    </row>
    <row r="14" spans="1:7" s="28" customFormat="1" ht="12.75" customHeight="1">
      <c r="A14" s="6" t="s">
        <v>11</v>
      </c>
      <c r="B14" s="46" t="s">
        <v>16</v>
      </c>
      <c r="C14" s="46" t="s">
        <v>14</v>
      </c>
      <c r="D14" s="46" t="s">
        <v>15</v>
      </c>
      <c r="E14" s="29"/>
      <c r="F14" s="29"/>
      <c r="G14" s="29"/>
    </row>
    <row r="15" spans="2:7" ht="12.75" customHeight="1">
      <c r="B15" s="9"/>
      <c r="C15" s="9"/>
      <c r="D15" s="9"/>
      <c r="E15"/>
      <c r="F15"/>
      <c r="G15"/>
    </row>
    <row r="16" spans="1:7" s="17" customFormat="1" ht="12.75" customHeight="1">
      <c r="A16" s="16" t="s">
        <v>30</v>
      </c>
      <c r="B16" s="13">
        <v>12</v>
      </c>
      <c r="C16" s="15">
        <f>'CE'!R48</f>
        <v>18</v>
      </c>
      <c r="D16" s="15">
        <v>19</v>
      </c>
      <c r="E16" s="27"/>
      <c r="F16" s="27"/>
      <c r="G16" s="27"/>
    </row>
    <row r="17" spans="1:7" s="17" customFormat="1" ht="12.75" customHeight="1">
      <c r="A17" s="16" t="s">
        <v>32</v>
      </c>
      <c r="B17" s="13">
        <v>18</v>
      </c>
      <c r="C17" s="15">
        <f>'CE'!R49</f>
        <v>24</v>
      </c>
      <c r="D17" s="15">
        <v>21</v>
      </c>
      <c r="E17" s="27"/>
      <c r="F17" s="27"/>
      <c r="G17" s="27"/>
    </row>
    <row r="18" spans="1:7" s="17" customFormat="1" ht="12.75" customHeight="1">
      <c r="A18" s="16" t="s">
        <v>43</v>
      </c>
      <c r="B18" s="13">
        <v>16</v>
      </c>
      <c r="C18" s="15">
        <f>'CE'!R50</f>
        <v>20</v>
      </c>
      <c r="D18" s="15">
        <v>20</v>
      </c>
      <c r="E18" s="27"/>
      <c r="F18" s="27"/>
      <c r="G18" s="27"/>
    </row>
    <row r="19" spans="1:7" s="17" customFormat="1" ht="12.75" customHeight="1">
      <c r="A19" s="16" t="s">
        <v>47</v>
      </c>
      <c r="B19" s="13">
        <v>15</v>
      </c>
      <c r="C19" s="15">
        <f>'CE'!R51</f>
        <v>27</v>
      </c>
      <c r="D19" s="15">
        <v>24</v>
      </c>
      <c r="E19" s="27"/>
      <c r="F19" s="27"/>
      <c r="G19" s="27"/>
    </row>
    <row r="20" spans="1:7" s="17" customFormat="1" ht="12.75" customHeight="1">
      <c r="A20" s="6" t="s">
        <v>52</v>
      </c>
      <c r="B20" s="13">
        <v>17</v>
      </c>
      <c r="C20" s="15">
        <f>'CE'!R52</f>
        <v>23</v>
      </c>
      <c r="D20" s="15">
        <v>20</v>
      </c>
      <c r="E20" s="27"/>
      <c r="F20" s="27"/>
      <c r="G20" s="27"/>
    </row>
    <row r="21" spans="1:7" ht="12.75" customHeight="1">
      <c r="A21" s="6"/>
      <c r="B21" s="7"/>
      <c r="C21" s="7"/>
      <c r="D21" s="8"/>
      <c r="E21"/>
      <c r="F21"/>
      <c r="G21"/>
    </row>
    <row r="23" spans="1:8" s="32" customFormat="1" ht="12.75" customHeight="1">
      <c r="A23" s="33" t="s">
        <v>17</v>
      </c>
      <c r="B23" s="47" t="s">
        <v>10</v>
      </c>
      <c r="C23" s="47" t="s">
        <v>10</v>
      </c>
      <c r="D23" s="47" t="s">
        <v>6</v>
      </c>
      <c r="E23" s="47" t="s">
        <v>13</v>
      </c>
      <c r="F23" s="47" t="s">
        <v>13</v>
      </c>
      <c r="G23" s="42" t="s">
        <v>6</v>
      </c>
      <c r="H23" s="42" t="s">
        <v>7</v>
      </c>
    </row>
    <row r="24" spans="1:8" s="32" customFormat="1" ht="12.75" customHeight="1">
      <c r="A24" s="33"/>
      <c r="B24" s="43" t="s">
        <v>18</v>
      </c>
      <c r="C24" s="43" t="s">
        <v>19</v>
      </c>
      <c r="D24" s="43" t="s">
        <v>10</v>
      </c>
      <c r="E24" s="43" t="s">
        <v>20</v>
      </c>
      <c r="F24" s="43" t="s">
        <v>21</v>
      </c>
      <c r="G24" s="45" t="s">
        <v>13</v>
      </c>
      <c r="H24" s="45" t="s">
        <v>6</v>
      </c>
    </row>
    <row r="25" spans="2:8" ht="12.75" customHeight="1">
      <c r="B25" s="3"/>
      <c r="C25" s="3"/>
      <c r="D25" s="3"/>
      <c r="E25" s="3"/>
      <c r="F25" s="3"/>
      <c r="G25" s="9"/>
      <c r="H25" s="9"/>
    </row>
    <row r="26" spans="1:8" ht="12.75" customHeight="1">
      <c r="A26" s="6" t="s">
        <v>30</v>
      </c>
      <c r="B26" s="55">
        <v>204</v>
      </c>
      <c r="C26" s="55">
        <v>660</v>
      </c>
      <c r="D26" s="55">
        <f>C26+B26</f>
        <v>864</v>
      </c>
      <c r="E26" s="55">
        <v>316</v>
      </c>
      <c r="F26" s="55">
        <v>42</v>
      </c>
      <c r="G26" s="56">
        <f>F26+E26</f>
        <v>358</v>
      </c>
      <c r="H26" s="56">
        <f>G26+D26</f>
        <v>1222</v>
      </c>
    </row>
    <row r="27" spans="1:8" ht="12.75" customHeight="1">
      <c r="A27" s="6" t="s">
        <v>33</v>
      </c>
      <c r="B27" s="55">
        <v>256</v>
      </c>
      <c r="C27" s="55">
        <v>640</v>
      </c>
      <c r="D27" s="55">
        <f>C27+B27</f>
        <v>896</v>
      </c>
      <c r="E27" s="55">
        <v>375</v>
      </c>
      <c r="F27" s="55">
        <v>69</v>
      </c>
      <c r="G27" s="56">
        <f>F27+E27</f>
        <v>444</v>
      </c>
      <c r="H27" s="56">
        <f>G27+D27</f>
        <v>1340</v>
      </c>
    </row>
    <row r="28" spans="1:8" ht="12.75" customHeight="1">
      <c r="A28" s="6" t="s">
        <v>43</v>
      </c>
      <c r="B28" s="55">
        <v>242</v>
      </c>
      <c r="C28" s="55">
        <v>826</v>
      </c>
      <c r="D28" s="55">
        <f>C28+B28</f>
        <v>1068</v>
      </c>
      <c r="E28" s="55">
        <v>288</v>
      </c>
      <c r="F28" s="55">
        <v>75</v>
      </c>
      <c r="G28" s="56">
        <f>F28+E28</f>
        <v>363</v>
      </c>
      <c r="H28" s="56">
        <f>G28+D28</f>
        <v>1431</v>
      </c>
    </row>
    <row r="29" spans="1:8" ht="12.75" customHeight="1">
      <c r="A29" s="6" t="s">
        <v>47</v>
      </c>
      <c r="B29" s="55">
        <v>214</v>
      </c>
      <c r="C29" s="55">
        <v>789</v>
      </c>
      <c r="D29" s="55">
        <f>C29+B29</f>
        <v>1003</v>
      </c>
      <c r="E29" s="55">
        <v>330</v>
      </c>
      <c r="F29" s="55">
        <v>51</v>
      </c>
      <c r="G29" s="56">
        <f>F29+E29</f>
        <v>381</v>
      </c>
      <c r="H29" s="56">
        <f>G29+D29</f>
        <v>1384</v>
      </c>
    </row>
    <row r="30" spans="1:8" ht="12.75" customHeight="1">
      <c r="A30" s="6" t="s">
        <v>52</v>
      </c>
      <c r="B30" s="55">
        <v>278</v>
      </c>
      <c r="C30" s="55">
        <v>684</v>
      </c>
      <c r="D30" s="55">
        <f>C30+B30</f>
        <v>962</v>
      </c>
      <c r="E30" s="55">
        <v>282</v>
      </c>
      <c r="F30" s="55">
        <v>51</v>
      </c>
      <c r="G30" s="56">
        <f>F30+E30</f>
        <v>333</v>
      </c>
      <c r="H30" s="56">
        <f>G30+D30</f>
        <v>1295</v>
      </c>
    </row>
    <row r="31" spans="1:8" ht="12.75" customHeight="1">
      <c r="A31" s="29"/>
      <c r="B31" s="10"/>
      <c r="C31" s="10"/>
      <c r="D31" s="10"/>
      <c r="E31" s="10"/>
      <c r="F31" s="10"/>
      <c r="G31" s="12"/>
      <c r="H31" s="12"/>
    </row>
    <row r="32" spans="6:8" ht="12.75" customHeight="1">
      <c r="F32"/>
      <c r="G32"/>
      <c r="H32"/>
    </row>
    <row r="33" spans="1:8" ht="12.75" customHeight="1">
      <c r="A33" s="29"/>
      <c r="B33"/>
      <c r="C33"/>
      <c r="D33"/>
      <c r="E33"/>
      <c r="F33" s="17"/>
      <c r="G33" s="17"/>
      <c r="H33" s="17"/>
    </row>
    <row r="34" spans="1:8" s="32" customFormat="1" ht="12.75" customHeight="1">
      <c r="A34" s="33" t="s">
        <v>22</v>
      </c>
      <c r="B34" s="47" t="s">
        <v>10</v>
      </c>
      <c r="C34" s="47" t="s">
        <v>10</v>
      </c>
      <c r="D34" s="47" t="s">
        <v>6</v>
      </c>
      <c r="E34" s="47" t="s">
        <v>13</v>
      </c>
      <c r="F34" s="47" t="s">
        <v>23</v>
      </c>
      <c r="G34" s="42" t="s">
        <v>24</v>
      </c>
      <c r="H34" s="42" t="s">
        <v>7</v>
      </c>
    </row>
    <row r="35" spans="2:8" s="32" customFormat="1" ht="12.75" customHeight="1">
      <c r="B35" s="43" t="s">
        <v>18</v>
      </c>
      <c r="C35" s="43" t="s">
        <v>19</v>
      </c>
      <c r="D35" s="43" t="s">
        <v>10</v>
      </c>
      <c r="E35" s="43" t="s">
        <v>20</v>
      </c>
      <c r="F35" s="43" t="s">
        <v>21</v>
      </c>
      <c r="G35" s="45" t="s">
        <v>13</v>
      </c>
      <c r="H35" s="45" t="s">
        <v>6</v>
      </c>
    </row>
    <row r="36" spans="2:8" ht="12.75" customHeight="1">
      <c r="B36" s="13"/>
      <c r="C36" s="13"/>
      <c r="D36" s="13"/>
      <c r="E36" s="13"/>
      <c r="F36" s="13"/>
      <c r="G36" s="15"/>
      <c r="H36" s="15"/>
    </row>
    <row r="37" spans="1:8" ht="12.75" customHeight="1">
      <c r="A37" s="6" t="s">
        <v>30</v>
      </c>
      <c r="B37" s="25">
        <v>359.04</v>
      </c>
      <c r="C37" s="25">
        <v>1570.8</v>
      </c>
      <c r="D37" s="25">
        <f>C37+B37</f>
        <v>1929.84</v>
      </c>
      <c r="E37" s="25">
        <f>E26*5.46</f>
        <v>1725.36</v>
      </c>
      <c r="F37" s="25">
        <f>F26*17.6</f>
        <v>739.2</v>
      </c>
      <c r="G37" s="26">
        <f>F37+E37</f>
        <v>2464.56</v>
      </c>
      <c r="H37" s="26">
        <f>G37+D37</f>
        <v>4394.4</v>
      </c>
    </row>
    <row r="38" spans="1:8" ht="12.75" customHeight="1">
      <c r="A38" s="6" t="s">
        <v>33</v>
      </c>
      <c r="B38" s="25">
        <v>450.56</v>
      </c>
      <c r="C38" s="25">
        <v>1523.2</v>
      </c>
      <c r="D38" s="25">
        <f>C38+B38</f>
        <v>1973.76</v>
      </c>
      <c r="E38" s="25">
        <f>E27*5.46</f>
        <v>2047.5</v>
      </c>
      <c r="F38" s="25">
        <f>F27*17.6</f>
        <v>1214.4</v>
      </c>
      <c r="G38" s="26">
        <f>F38+E38</f>
        <v>3261.9</v>
      </c>
      <c r="H38" s="26">
        <f>G38+D38</f>
        <v>5235.66</v>
      </c>
    </row>
    <row r="39" spans="1:8" ht="12.75" customHeight="1">
      <c r="A39" s="6" t="s">
        <v>43</v>
      </c>
      <c r="B39" s="25">
        <v>425.92</v>
      </c>
      <c r="C39" s="25">
        <v>1965.88</v>
      </c>
      <c r="D39" s="25">
        <f>C39+B39</f>
        <v>2391.8</v>
      </c>
      <c r="E39" s="25">
        <f>E28*5.46</f>
        <v>1572.48</v>
      </c>
      <c r="F39" s="25">
        <f>F28*17.6</f>
        <v>1320</v>
      </c>
      <c r="G39" s="26">
        <f>F39+E39</f>
        <v>2892.48</v>
      </c>
      <c r="H39" s="26">
        <f>G39+D39</f>
        <v>5284.280000000001</v>
      </c>
    </row>
    <row r="40" spans="1:8" ht="12.75" customHeight="1">
      <c r="A40" s="6" t="s">
        <v>47</v>
      </c>
      <c r="B40" s="25">
        <f>B29*1.76</f>
        <v>376.64</v>
      </c>
      <c r="C40" s="25">
        <f>C29*2.38</f>
        <v>1877.82</v>
      </c>
      <c r="D40" s="25">
        <f>C40+B40</f>
        <v>2254.46</v>
      </c>
      <c r="E40" s="25">
        <f>E29*5.46</f>
        <v>1801.8</v>
      </c>
      <c r="F40" s="25">
        <f>F29*17.6</f>
        <v>897.6</v>
      </c>
      <c r="G40" s="26">
        <f>F40+E40</f>
        <v>2699.4</v>
      </c>
      <c r="H40" s="26">
        <f>G40+D40</f>
        <v>4953.860000000001</v>
      </c>
    </row>
    <row r="41" spans="1:8" ht="12.75" customHeight="1">
      <c r="A41" s="6" t="s">
        <v>52</v>
      </c>
      <c r="B41" s="25">
        <f>B30*1.76</f>
        <v>489.28000000000003</v>
      </c>
      <c r="C41" s="25">
        <f>C30*2.38</f>
        <v>1627.9199999999998</v>
      </c>
      <c r="D41" s="25">
        <f>C41+B41</f>
        <v>2117.2</v>
      </c>
      <c r="E41" s="25">
        <f>E30*5.46</f>
        <v>1539.72</v>
      </c>
      <c r="F41" s="25">
        <f>F30*17.6</f>
        <v>897.6</v>
      </c>
      <c r="G41" s="26">
        <f>F41+E41</f>
        <v>2437.32</v>
      </c>
      <c r="H41" s="26">
        <f>G41+D41</f>
        <v>4554.52</v>
      </c>
    </row>
    <row r="42" spans="1:8" ht="12.75" customHeight="1">
      <c r="A42" s="29"/>
      <c r="B42" s="10"/>
      <c r="C42" s="10"/>
      <c r="D42" s="10"/>
      <c r="E42" s="10"/>
      <c r="F42" s="10"/>
      <c r="G42" s="12"/>
      <c r="H42" s="12"/>
    </row>
    <row r="45" ht="12.75" customHeight="1">
      <c r="A45" s="59" t="s">
        <v>45</v>
      </c>
    </row>
    <row r="46" ht="12.75" customHeight="1">
      <c r="A46" s="59" t="s">
        <v>31</v>
      </c>
    </row>
    <row r="47" ht="12.75" customHeight="1">
      <c r="A47" s="59" t="s">
        <v>46</v>
      </c>
    </row>
    <row r="61" s="17" customFormat="1" ht="12.75" customHeight="1">
      <c r="A61" s="30"/>
    </row>
    <row r="100" s="17" customFormat="1" ht="12.75" customHeight="1">
      <c r="A100" s="30"/>
    </row>
    <row r="130" s="17" customFormat="1" ht="12.75" customHeight="1">
      <c r="A130" s="30"/>
    </row>
    <row r="139" s="17" customFormat="1" ht="12.75" customHeight="1">
      <c r="A139" s="30"/>
    </row>
    <row r="169" s="17" customFormat="1" ht="12.75" customHeight="1">
      <c r="A169" s="30"/>
    </row>
    <row r="208" s="17" customFormat="1" ht="12.75" customHeight="1">
      <c r="A208" s="30"/>
    </row>
    <row r="241" s="17" customFormat="1" ht="12.75" customHeight="1">
      <c r="A241" s="30"/>
    </row>
    <row r="260" s="17" customFormat="1" ht="12.75" customHeight="1">
      <c r="A260" s="30"/>
    </row>
    <row r="291" s="17" customFormat="1" ht="12.75" customHeight="1">
      <c r="A291" s="30"/>
    </row>
    <row r="325" s="17" customFormat="1" ht="12.75" customHeight="1">
      <c r="A325" s="30"/>
    </row>
    <row r="358" s="17" customFormat="1" ht="12.75" customHeight="1">
      <c r="A358" s="30"/>
    </row>
    <row r="370" s="17" customFormat="1" ht="12.75" customHeight="1">
      <c r="A370" s="30"/>
    </row>
    <row r="379" s="17" customFormat="1" ht="12.75" customHeight="1">
      <c r="A379" s="30"/>
    </row>
  </sheetData>
  <printOptions horizontalCentered="1"/>
  <pageMargins left="0.25" right="0.25" top="1" bottom="0.75" header="0.5" footer="0.25"/>
  <pageSetup fitToHeight="1" fitToWidth="1" horizontalDpi="300" verticalDpi="300" orientation="landscape" scale="82" r:id="rId1"/>
  <headerFooter alignWithMargins="0">
    <oddHeader>&amp;CThe University of Alabama in Huntsville
Unit Academic Reports 
</oddHeader>
    <oddFooter>&amp;L&amp;8Office of Institutional Research
02/23/2005 (mwc)
&amp;F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402"/>
  <sheetViews>
    <sheetView workbookViewId="0" topLeftCell="A34">
      <selection activeCell="A46" sqref="A46"/>
    </sheetView>
  </sheetViews>
  <sheetFormatPr defaultColWidth="9.140625" defaultRowHeight="12" customHeight="1"/>
  <cols>
    <col min="1" max="1" width="20.7109375" style="2" customWidth="1"/>
    <col min="2" max="15" width="7.28125" style="2" customWidth="1"/>
    <col min="16" max="16384" width="9.140625" style="2" customWidth="1"/>
  </cols>
  <sheetData>
    <row r="1" ht="12" customHeight="1">
      <c r="A1" s="70" t="s">
        <v>37</v>
      </c>
    </row>
    <row r="2" ht="12" customHeight="1">
      <c r="A2" s="1"/>
    </row>
    <row r="3" spans="1:16" s="28" customFormat="1" ht="12" customHeight="1">
      <c r="A3" s="29"/>
      <c r="B3" s="48" t="s">
        <v>0</v>
      </c>
      <c r="C3" s="49"/>
      <c r="D3" s="48" t="s">
        <v>1</v>
      </c>
      <c r="E3" s="49"/>
      <c r="F3" s="48" t="s">
        <v>2</v>
      </c>
      <c r="G3" s="49"/>
      <c r="H3" s="48" t="s">
        <v>3</v>
      </c>
      <c r="I3" s="49"/>
      <c r="J3" s="48" t="s">
        <v>4</v>
      </c>
      <c r="K3" s="49"/>
      <c r="L3" s="48" t="s">
        <v>5</v>
      </c>
      <c r="M3" s="49"/>
      <c r="N3" s="48" t="s">
        <v>6</v>
      </c>
      <c r="O3" s="49"/>
      <c r="P3" s="38" t="s">
        <v>7</v>
      </c>
    </row>
    <row r="4" spans="1:16" s="28" customFormat="1" ht="12" customHeight="1">
      <c r="A4" s="6" t="s">
        <v>60</v>
      </c>
      <c r="B4" s="39" t="s">
        <v>8</v>
      </c>
      <c r="C4" s="40" t="s">
        <v>9</v>
      </c>
      <c r="D4" s="39" t="s">
        <v>8</v>
      </c>
      <c r="E4" s="40" t="s">
        <v>9</v>
      </c>
      <c r="F4" s="39" t="s">
        <v>8</v>
      </c>
      <c r="G4" s="40" t="s">
        <v>9</v>
      </c>
      <c r="H4" s="39" t="s">
        <v>8</v>
      </c>
      <c r="I4" s="40" t="s">
        <v>9</v>
      </c>
      <c r="J4" s="39" t="s">
        <v>8</v>
      </c>
      <c r="K4" s="40" t="s">
        <v>9</v>
      </c>
      <c r="L4" s="39" t="s">
        <v>8</v>
      </c>
      <c r="M4" s="40" t="s">
        <v>9</v>
      </c>
      <c r="N4" s="39" t="s">
        <v>8</v>
      </c>
      <c r="O4" s="40" t="s">
        <v>9</v>
      </c>
      <c r="P4" s="41" t="s">
        <v>6</v>
      </c>
    </row>
    <row r="5" spans="1:16" ht="12" customHeight="1">
      <c r="A5"/>
      <c r="B5" s="3"/>
      <c r="C5" s="4"/>
      <c r="D5" s="3"/>
      <c r="E5" s="4"/>
      <c r="F5" s="3"/>
      <c r="G5" s="4"/>
      <c r="H5" s="3"/>
      <c r="I5" s="4"/>
      <c r="J5" s="3"/>
      <c r="K5" s="4"/>
      <c r="L5" s="3"/>
      <c r="M5" s="4"/>
      <c r="N5" s="3"/>
      <c r="O5" s="4"/>
      <c r="P5" s="9"/>
    </row>
    <row r="6" spans="1:16" ht="12" customHeight="1">
      <c r="A6" s="6" t="s">
        <v>30</v>
      </c>
      <c r="B6" s="50">
        <v>4</v>
      </c>
      <c r="C6" s="51">
        <v>6</v>
      </c>
      <c r="D6" s="50">
        <v>0</v>
      </c>
      <c r="E6" s="51">
        <v>7</v>
      </c>
      <c r="F6" s="50">
        <v>0</v>
      </c>
      <c r="G6" s="51">
        <v>0</v>
      </c>
      <c r="H6" s="50">
        <v>0</v>
      </c>
      <c r="I6" s="51">
        <v>0</v>
      </c>
      <c r="J6" s="50">
        <v>1</v>
      </c>
      <c r="K6" s="51">
        <v>0</v>
      </c>
      <c r="L6" s="50">
        <v>1</v>
      </c>
      <c r="M6" s="51">
        <v>0</v>
      </c>
      <c r="N6" s="50">
        <f aca="true" t="shared" si="0" ref="N6:O10">L6+J6+H6+F6+D6+B6</f>
        <v>6</v>
      </c>
      <c r="O6" s="51">
        <f t="shared" si="0"/>
        <v>13</v>
      </c>
      <c r="P6" s="52">
        <f>O6+N6</f>
        <v>19</v>
      </c>
    </row>
    <row r="7" spans="1:16" ht="12" customHeight="1">
      <c r="A7" s="60" t="s">
        <v>32</v>
      </c>
      <c r="B7" s="50">
        <v>11</v>
      </c>
      <c r="C7" s="51">
        <v>6</v>
      </c>
      <c r="D7" s="50">
        <v>2</v>
      </c>
      <c r="E7" s="51">
        <v>2</v>
      </c>
      <c r="F7" s="50">
        <v>0</v>
      </c>
      <c r="G7" s="51">
        <v>0</v>
      </c>
      <c r="H7" s="50">
        <v>0</v>
      </c>
      <c r="I7" s="51">
        <v>0</v>
      </c>
      <c r="J7" s="50">
        <v>1</v>
      </c>
      <c r="K7" s="51">
        <v>1</v>
      </c>
      <c r="L7" s="50">
        <v>1</v>
      </c>
      <c r="M7" s="51">
        <v>0</v>
      </c>
      <c r="N7" s="50">
        <f t="shared" si="0"/>
        <v>15</v>
      </c>
      <c r="O7" s="51">
        <f t="shared" si="0"/>
        <v>9</v>
      </c>
      <c r="P7" s="52">
        <f>O7+N7</f>
        <v>24</v>
      </c>
    </row>
    <row r="8" spans="1:16" ht="12" customHeight="1">
      <c r="A8" s="60" t="s">
        <v>43</v>
      </c>
      <c r="B8" s="50">
        <v>5</v>
      </c>
      <c r="C8" s="51">
        <v>6</v>
      </c>
      <c r="D8" s="50">
        <v>0</v>
      </c>
      <c r="E8" s="51">
        <v>1</v>
      </c>
      <c r="F8" s="50">
        <v>0</v>
      </c>
      <c r="G8" s="51">
        <v>0</v>
      </c>
      <c r="H8" s="50">
        <v>1</v>
      </c>
      <c r="I8" s="51">
        <v>1</v>
      </c>
      <c r="J8" s="50">
        <v>0</v>
      </c>
      <c r="K8" s="51">
        <v>0</v>
      </c>
      <c r="L8" s="50">
        <v>0</v>
      </c>
      <c r="M8" s="51">
        <v>1</v>
      </c>
      <c r="N8" s="50">
        <f t="shared" si="0"/>
        <v>6</v>
      </c>
      <c r="O8" s="51">
        <f t="shared" si="0"/>
        <v>9</v>
      </c>
      <c r="P8" s="52">
        <f>O8+N8</f>
        <v>15</v>
      </c>
    </row>
    <row r="9" spans="1:16" ht="12" customHeight="1">
      <c r="A9" s="6" t="s">
        <v>47</v>
      </c>
      <c r="B9" s="50">
        <v>5</v>
      </c>
      <c r="C9" s="51">
        <v>5</v>
      </c>
      <c r="D9" s="50">
        <v>0</v>
      </c>
      <c r="E9" s="51">
        <v>0</v>
      </c>
      <c r="F9" s="50">
        <v>0</v>
      </c>
      <c r="G9" s="51">
        <v>2</v>
      </c>
      <c r="H9" s="50">
        <v>0</v>
      </c>
      <c r="I9" s="51">
        <v>0</v>
      </c>
      <c r="J9" s="50">
        <v>0</v>
      </c>
      <c r="K9" s="51">
        <v>1</v>
      </c>
      <c r="L9" s="50">
        <v>2</v>
      </c>
      <c r="M9" s="51">
        <v>0</v>
      </c>
      <c r="N9" s="50">
        <f t="shared" si="0"/>
        <v>7</v>
      </c>
      <c r="O9" s="51">
        <f t="shared" si="0"/>
        <v>8</v>
      </c>
      <c r="P9" s="52">
        <f>O9+N9</f>
        <v>15</v>
      </c>
    </row>
    <row r="10" spans="1:16" ht="12" customHeight="1">
      <c r="A10" s="16" t="s">
        <v>52</v>
      </c>
      <c r="B10" s="50">
        <v>3</v>
      </c>
      <c r="C10" s="51">
        <v>3</v>
      </c>
      <c r="D10" s="50">
        <v>0</v>
      </c>
      <c r="E10" s="51">
        <v>3</v>
      </c>
      <c r="F10" s="50">
        <v>0</v>
      </c>
      <c r="G10" s="51">
        <v>0</v>
      </c>
      <c r="H10" s="50">
        <v>0</v>
      </c>
      <c r="I10" s="51">
        <v>1</v>
      </c>
      <c r="J10" s="50">
        <v>1</v>
      </c>
      <c r="K10" s="51">
        <v>0</v>
      </c>
      <c r="L10" s="50">
        <v>0</v>
      </c>
      <c r="M10" s="51">
        <v>0</v>
      </c>
      <c r="N10" s="50">
        <f t="shared" si="0"/>
        <v>4</v>
      </c>
      <c r="O10" s="51">
        <f t="shared" si="0"/>
        <v>7</v>
      </c>
      <c r="P10" s="52">
        <f>O10+N10</f>
        <v>11</v>
      </c>
    </row>
    <row r="11" spans="2:16" ht="12" customHeight="1">
      <c r="B11" s="10"/>
      <c r="C11" s="11"/>
      <c r="D11" s="10"/>
      <c r="E11" s="11"/>
      <c r="F11" s="10"/>
      <c r="G11" s="11"/>
      <c r="H11" s="10"/>
      <c r="I11" s="11"/>
      <c r="J11" s="10"/>
      <c r="K11" s="11"/>
      <c r="L11" s="10"/>
      <c r="M11" s="11"/>
      <c r="N11" s="10"/>
      <c r="O11" s="11"/>
      <c r="P11" s="12"/>
    </row>
    <row r="13" spans="1:16" s="28" customFormat="1" ht="12" customHeight="1">
      <c r="A13" s="29"/>
      <c r="B13" s="48" t="s">
        <v>0</v>
      </c>
      <c r="C13" s="49"/>
      <c r="D13" s="48" t="s">
        <v>1</v>
      </c>
      <c r="E13" s="49"/>
      <c r="F13" s="48" t="s">
        <v>2</v>
      </c>
      <c r="G13" s="49"/>
      <c r="H13" s="48" t="s">
        <v>3</v>
      </c>
      <c r="I13" s="49"/>
      <c r="J13" s="48" t="s">
        <v>4</v>
      </c>
      <c r="K13" s="49"/>
      <c r="L13" s="48" t="s">
        <v>5</v>
      </c>
      <c r="M13" s="49"/>
      <c r="N13" s="48" t="s">
        <v>6</v>
      </c>
      <c r="O13" s="49"/>
      <c r="P13" s="38" t="s">
        <v>7</v>
      </c>
    </row>
    <row r="14" spans="1:16" s="28" customFormat="1" ht="12" customHeight="1">
      <c r="A14" s="60" t="s">
        <v>59</v>
      </c>
      <c r="B14" s="39" t="s">
        <v>8</v>
      </c>
      <c r="C14" s="40" t="s">
        <v>9</v>
      </c>
      <c r="D14" s="39" t="s">
        <v>8</v>
      </c>
      <c r="E14" s="40" t="s">
        <v>9</v>
      </c>
      <c r="F14" s="39" t="s">
        <v>8</v>
      </c>
      <c r="G14" s="40" t="s">
        <v>9</v>
      </c>
      <c r="H14" s="39" t="s">
        <v>8</v>
      </c>
      <c r="I14" s="40" t="s">
        <v>9</v>
      </c>
      <c r="J14" s="39" t="s">
        <v>8</v>
      </c>
      <c r="K14" s="40" t="s">
        <v>9</v>
      </c>
      <c r="L14" s="39" t="s">
        <v>8</v>
      </c>
      <c r="M14" s="40" t="s">
        <v>9</v>
      </c>
      <c r="N14" s="39" t="s">
        <v>8</v>
      </c>
      <c r="O14" s="40" t="s">
        <v>9</v>
      </c>
      <c r="P14" s="41" t="s">
        <v>6</v>
      </c>
    </row>
    <row r="15" spans="1:16" ht="12" customHeight="1">
      <c r="A15"/>
      <c r="B15" s="3"/>
      <c r="C15" s="4"/>
      <c r="D15" s="3"/>
      <c r="E15" s="4"/>
      <c r="F15" s="3"/>
      <c r="G15" s="4"/>
      <c r="H15" s="3"/>
      <c r="I15" s="4"/>
      <c r="J15" s="3"/>
      <c r="K15" s="4"/>
      <c r="L15" s="3"/>
      <c r="M15" s="4"/>
      <c r="N15" s="3"/>
      <c r="O15" s="4"/>
      <c r="P15" s="9"/>
    </row>
    <row r="16" spans="1:16" ht="12" customHeight="1">
      <c r="A16" s="6" t="s">
        <v>30</v>
      </c>
      <c r="B16" s="50">
        <v>0</v>
      </c>
      <c r="C16" s="51">
        <v>0</v>
      </c>
      <c r="D16" s="50">
        <v>1</v>
      </c>
      <c r="E16" s="51">
        <v>0</v>
      </c>
      <c r="F16" s="50">
        <v>0</v>
      </c>
      <c r="G16" s="51">
        <v>0</v>
      </c>
      <c r="H16" s="50">
        <v>0</v>
      </c>
      <c r="I16" s="51">
        <v>0</v>
      </c>
      <c r="J16" s="50">
        <v>0</v>
      </c>
      <c r="K16" s="51">
        <v>0</v>
      </c>
      <c r="L16" s="50">
        <v>3</v>
      </c>
      <c r="M16" s="51">
        <v>2</v>
      </c>
      <c r="N16" s="50">
        <f aca="true" t="shared" si="1" ref="N16:O20">L16+J16+H16+F16+D16+B16</f>
        <v>4</v>
      </c>
      <c r="O16" s="51">
        <f t="shared" si="1"/>
        <v>2</v>
      </c>
      <c r="P16" s="52">
        <f>O16+N16</f>
        <v>6</v>
      </c>
    </row>
    <row r="17" spans="1:16" ht="12" customHeight="1">
      <c r="A17" s="60" t="s">
        <v>32</v>
      </c>
      <c r="B17" s="50">
        <v>0</v>
      </c>
      <c r="C17" s="51">
        <v>0</v>
      </c>
      <c r="D17" s="50">
        <v>0</v>
      </c>
      <c r="E17" s="51">
        <v>0</v>
      </c>
      <c r="F17" s="50">
        <v>0</v>
      </c>
      <c r="G17" s="51">
        <v>0</v>
      </c>
      <c r="H17" s="50">
        <v>0</v>
      </c>
      <c r="I17" s="51">
        <v>0</v>
      </c>
      <c r="J17" s="50">
        <v>0</v>
      </c>
      <c r="K17" s="51">
        <v>0</v>
      </c>
      <c r="L17" s="50">
        <v>5</v>
      </c>
      <c r="M17" s="51">
        <v>0</v>
      </c>
      <c r="N17" s="50">
        <f t="shared" si="1"/>
        <v>5</v>
      </c>
      <c r="O17" s="51">
        <f t="shared" si="1"/>
        <v>0</v>
      </c>
      <c r="P17" s="52">
        <f>O17+N17</f>
        <v>5</v>
      </c>
    </row>
    <row r="18" spans="1:16" ht="12" customHeight="1">
      <c r="A18" s="60" t="s">
        <v>43</v>
      </c>
      <c r="B18" s="50">
        <v>0</v>
      </c>
      <c r="C18" s="51">
        <v>0</v>
      </c>
      <c r="D18" s="50">
        <v>0</v>
      </c>
      <c r="E18" s="51">
        <v>1</v>
      </c>
      <c r="F18" s="50">
        <v>0</v>
      </c>
      <c r="G18" s="51">
        <v>0</v>
      </c>
      <c r="H18" s="50">
        <v>0</v>
      </c>
      <c r="I18" s="51">
        <v>0</v>
      </c>
      <c r="J18" s="50">
        <v>0</v>
      </c>
      <c r="K18" s="51">
        <v>0</v>
      </c>
      <c r="L18" s="50">
        <v>2</v>
      </c>
      <c r="M18" s="51">
        <v>3</v>
      </c>
      <c r="N18" s="50">
        <f t="shared" si="1"/>
        <v>2</v>
      </c>
      <c r="O18" s="51">
        <f t="shared" si="1"/>
        <v>4</v>
      </c>
      <c r="P18" s="52">
        <f>O18+N18</f>
        <v>6</v>
      </c>
    </row>
    <row r="19" spans="1:16" ht="12" customHeight="1">
      <c r="A19" s="6" t="s">
        <v>47</v>
      </c>
      <c r="B19" s="50">
        <v>0</v>
      </c>
      <c r="C19" s="51">
        <v>0</v>
      </c>
      <c r="D19" s="50">
        <v>0</v>
      </c>
      <c r="E19" s="51">
        <v>0</v>
      </c>
      <c r="F19" s="50">
        <v>0</v>
      </c>
      <c r="G19" s="51">
        <v>0</v>
      </c>
      <c r="H19" s="50">
        <v>1</v>
      </c>
      <c r="I19" s="51">
        <v>0</v>
      </c>
      <c r="J19" s="50">
        <v>0</v>
      </c>
      <c r="K19" s="51">
        <v>0</v>
      </c>
      <c r="L19" s="50">
        <v>3</v>
      </c>
      <c r="M19" s="51">
        <v>3</v>
      </c>
      <c r="N19" s="50">
        <f t="shared" si="1"/>
        <v>4</v>
      </c>
      <c r="O19" s="51">
        <f t="shared" si="1"/>
        <v>3</v>
      </c>
      <c r="P19" s="52">
        <f>O19+N19</f>
        <v>7</v>
      </c>
    </row>
    <row r="20" spans="1:16" ht="12" customHeight="1">
      <c r="A20" s="16" t="s">
        <v>52</v>
      </c>
      <c r="B20" s="50">
        <v>0</v>
      </c>
      <c r="C20" s="51">
        <v>1</v>
      </c>
      <c r="D20" s="50">
        <v>0</v>
      </c>
      <c r="E20" s="51">
        <v>0</v>
      </c>
      <c r="F20" s="50">
        <v>0</v>
      </c>
      <c r="G20" s="51">
        <v>0</v>
      </c>
      <c r="H20" s="50">
        <v>0</v>
      </c>
      <c r="I20" s="51">
        <v>0</v>
      </c>
      <c r="J20" s="50">
        <v>0</v>
      </c>
      <c r="K20" s="51">
        <v>0</v>
      </c>
      <c r="L20" s="50">
        <v>1</v>
      </c>
      <c r="M20" s="51">
        <v>0</v>
      </c>
      <c r="N20" s="50">
        <f t="shared" si="1"/>
        <v>1</v>
      </c>
      <c r="O20" s="51">
        <f t="shared" si="1"/>
        <v>1</v>
      </c>
      <c r="P20" s="52">
        <f>O20+N20</f>
        <v>2</v>
      </c>
    </row>
    <row r="21" spans="2:16" ht="12" customHeight="1">
      <c r="B21" s="10"/>
      <c r="C21" s="11"/>
      <c r="D21" s="10"/>
      <c r="E21" s="11"/>
      <c r="F21" s="10"/>
      <c r="G21" s="11"/>
      <c r="H21" s="10"/>
      <c r="I21" s="11"/>
      <c r="J21" s="10"/>
      <c r="K21" s="11"/>
      <c r="L21" s="10"/>
      <c r="M21" s="11"/>
      <c r="N21" s="10"/>
      <c r="O21" s="11"/>
      <c r="P21" s="12"/>
    </row>
    <row r="22" spans="2:16" ht="12" customHeight="1">
      <c r="B22" s="17"/>
      <c r="C22" s="17"/>
      <c r="D22" s="17"/>
      <c r="E22" s="17"/>
      <c r="F22" s="17"/>
      <c r="G22" s="17"/>
      <c r="H22" s="17"/>
      <c r="I22" s="17"/>
      <c r="J22" s="17"/>
      <c r="K22" s="17"/>
      <c r="L22" s="17"/>
      <c r="M22" s="17"/>
      <c r="N22" s="17"/>
      <c r="O22" s="17"/>
      <c r="P22" s="17"/>
    </row>
    <row r="23" ht="12" customHeight="1">
      <c r="A23" s="6" t="s">
        <v>10</v>
      </c>
    </row>
    <row r="24" spans="1:16" s="32" customFormat="1" ht="12" customHeight="1">
      <c r="A24" s="33" t="s">
        <v>11</v>
      </c>
      <c r="B24" s="48" t="s">
        <v>0</v>
      </c>
      <c r="C24" s="49"/>
      <c r="D24" s="48" t="s">
        <v>1</v>
      </c>
      <c r="E24" s="49"/>
      <c r="F24" s="48" t="s">
        <v>2</v>
      </c>
      <c r="G24" s="49"/>
      <c r="H24" s="48" t="s">
        <v>3</v>
      </c>
      <c r="I24" s="49"/>
      <c r="J24" s="48" t="s">
        <v>4</v>
      </c>
      <c r="K24" s="49"/>
      <c r="L24" s="48" t="s">
        <v>5</v>
      </c>
      <c r="M24" s="49"/>
      <c r="N24" s="48" t="s">
        <v>6</v>
      </c>
      <c r="O24" s="49"/>
      <c r="P24" s="38" t="s">
        <v>7</v>
      </c>
    </row>
    <row r="25" spans="1:16" s="32" customFormat="1" ht="12" customHeight="1">
      <c r="A25" s="33" t="s">
        <v>12</v>
      </c>
      <c r="B25" s="43" t="s">
        <v>8</v>
      </c>
      <c r="C25" s="44" t="s">
        <v>9</v>
      </c>
      <c r="D25" s="43" t="s">
        <v>8</v>
      </c>
      <c r="E25" s="44" t="s">
        <v>9</v>
      </c>
      <c r="F25" s="43" t="s">
        <v>8</v>
      </c>
      <c r="G25" s="44" t="s">
        <v>9</v>
      </c>
      <c r="H25" s="43" t="s">
        <v>8</v>
      </c>
      <c r="I25" s="44" t="s">
        <v>9</v>
      </c>
      <c r="J25" s="43" t="s">
        <v>8</v>
      </c>
      <c r="K25" s="44" t="s">
        <v>9</v>
      </c>
      <c r="L25" s="43" t="s">
        <v>8</v>
      </c>
      <c r="M25" s="44" t="s">
        <v>9</v>
      </c>
      <c r="N25" s="43" t="s">
        <v>8</v>
      </c>
      <c r="O25" s="44" t="s">
        <v>9</v>
      </c>
      <c r="P25" s="45" t="s">
        <v>6</v>
      </c>
    </row>
    <row r="26" spans="1:16" ht="12" customHeight="1">
      <c r="A26" s="6"/>
      <c r="B26" s="13"/>
      <c r="C26" s="14"/>
      <c r="D26" s="13"/>
      <c r="E26" s="14"/>
      <c r="F26" s="13"/>
      <c r="G26" s="14"/>
      <c r="H26" s="13"/>
      <c r="I26" s="14"/>
      <c r="J26" s="13"/>
      <c r="K26" s="14"/>
      <c r="L26" s="13"/>
      <c r="M26" s="14"/>
      <c r="N26" s="13"/>
      <c r="O26" s="14"/>
      <c r="P26" s="15"/>
    </row>
    <row r="27" spans="1:16" s="17" customFormat="1" ht="12" customHeight="1">
      <c r="A27" s="16" t="s">
        <v>30</v>
      </c>
      <c r="B27" s="50">
        <v>47</v>
      </c>
      <c r="C27" s="53">
        <v>30</v>
      </c>
      <c r="D27" s="50">
        <v>4</v>
      </c>
      <c r="E27" s="53">
        <v>15</v>
      </c>
      <c r="F27" s="50">
        <v>0</v>
      </c>
      <c r="G27" s="53">
        <v>2</v>
      </c>
      <c r="H27" s="50">
        <v>4</v>
      </c>
      <c r="I27" s="53">
        <v>2</v>
      </c>
      <c r="J27" s="50">
        <v>3</v>
      </c>
      <c r="K27" s="53">
        <v>2</v>
      </c>
      <c r="L27" s="50">
        <v>2</v>
      </c>
      <c r="M27" s="53">
        <v>1</v>
      </c>
      <c r="N27" s="50">
        <f aca="true" t="shared" si="2" ref="N27:O31">L27+J27+H27+F27+D27+B27</f>
        <v>60</v>
      </c>
      <c r="O27" s="53">
        <f t="shared" si="2"/>
        <v>52</v>
      </c>
      <c r="P27" s="52">
        <f>O27+N27</f>
        <v>112</v>
      </c>
    </row>
    <row r="28" spans="1:16" s="17" customFormat="1" ht="12" customHeight="1">
      <c r="A28" s="62" t="s">
        <v>32</v>
      </c>
      <c r="B28" s="50">
        <v>38</v>
      </c>
      <c r="C28" s="53">
        <v>32</v>
      </c>
      <c r="D28" s="50">
        <v>6</v>
      </c>
      <c r="E28" s="53">
        <v>8</v>
      </c>
      <c r="F28" s="50">
        <v>0</v>
      </c>
      <c r="G28" s="53">
        <v>2</v>
      </c>
      <c r="H28" s="50">
        <v>4</v>
      </c>
      <c r="I28" s="53">
        <v>2</v>
      </c>
      <c r="J28" s="50">
        <v>3</v>
      </c>
      <c r="K28" s="53">
        <v>2</v>
      </c>
      <c r="L28" s="50">
        <v>4</v>
      </c>
      <c r="M28" s="53">
        <v>1</v>
      </c>
      <c r="N28" s="50">
        <f t="shared" si="2"/>
        <v>55</v>
      </c>
      <c r="O28" s="53">
        <f t="shared" si="2"/>
        <v>47</v>
      </c>
      <c r="P28" s="52">
        <f>O28+N28</f>
        <v>102</v>
      </c>
    </row>
    <row r="29" spans="1:16" s="17" customFormat="1" ht="12" customHeight="1">
      <c r="A29" s="62" t="s">
        <v>43</v>
      </c>
      <c r="B29" s="50">
        <v>27</v>
      </c>
      <c r="C29" s="53">
        <v>26</v>
      </c>
      <c r="D29" s="50">
        <v>4</v>
      </c>
      <c r="E29" s="53">
        <v>8</v>
      </c>
      <c r="F29" s="50">
        <v>0</v>
      </c>
      <c r="G29" s="53">
        <v>2</v>
      </c>
      <c r="H29" s="50">
        <v>2</v>
      </c>
      <c r="I29" s="53">
        <v>2</v>
      </c>
      <c r="J29" s="50">
        <v>1</v>
      </c>
      <c r="K29" s="53">
        <v>1</v>
      </c>
      <c r="L29" s="50">
        <v>3</v>
      </c>
      <c r="M29" s="53">
        <v>1</v>
      </c>
      <c r="N29" s="50">
        <f t="shared" si="2"/>
        <v>37</v>
      </c>
      <c r="O29" s="53">
        <f t="shared" si="2"/>
        <v>40</v>
      </c>
      <c r="P29" s="52">
        <f>O29+N29</f>
        <v>77</v>
      </c>
    </row>
    <row r="30" spans="1:16" s="17" customFormat="1" ht="12" customHeight="1">
      <c r="A30" s="16" t="s">
        <v>47</v>
      </c>
      <c r="B30" s="50">
        <v>35</v>
      </c>
      <c r="C30" s="53">
        <v>22</v>
      </c>
      <c r="D30" s="50">
        <v>10</v>
      </c>
      <c r="E30" s="53">
        <v>9</v>
      </c>
      <c r="F30" s="50">
        <v>2</v>
      </c>
      <c r="G30" s="53">
        <v>2</v>
      </c>
      <c r="H30" s="50">
        <v>2</v>
      </c>
      <c r="I30" s="53">
        <v>1</v>
      </c>
      <c r="J30" s="50">
        <v>2</v>
      </c>
      <c r="K30" s="53">
        <v>1</v>
      </c>
      <c r="L30" s="50">
        <v>3</v>
      </c>
      <c r="M30" s="53">
        <v>0</v>
      </c>
      <c r="N30" s="50">
        <f t="shared" si="2"/>
        <v>54</v>
      </c>
      <c r="O30" s="53">
        <f t="shared" si="2"/>
        <v>35</v>
      </c>
      <c r="P30" s="52">
        <f>O30+N30</f>
        <v>89</v>
      </c>
    </row>
    <row r="31" spans="1:16" s="17" customFormat="1" ht="12" customHeight="1">
      <c r="A31" s="16" t="s">
        <v>52</v>
      </c>
      <c r="B31" s="50">
        <v>34</v>
      </c>
      <c r="C31" s="53">
        <v>24</v>
      </c>
      <c r="D31" s="50">
        <v>8</v>
      </c>
      <c r="E31" s="53">
        <v>8</v>
      </c>
      <c r="F31" s="50">
        <v>1</v>
      </c>
      <c r="G31" s="53">
        <v>0</v>
      </c>
      <c r="H31" s="50">
        <v>1</v>
      </c>
      <c r="I31" s="53">
        <v>2</v>
      </c>
      <c r="J31" s="50">
        <v>0</v>
      </c>
      <c r="K31" s="53">
        <v>1</v>
      </c>
      <c r="L31" s="50">
        <v>2</v>
      </c>
      <c r="M31" s="53">
        <v>0</v>
      </c>
      <c r="N31" s="50">
        <f t="shared" si="2"/>
        <v>46</v>
      </c>
      <c r="O31" s="53">
        <f t="shared" si="2"/>
        <v>35</v>
      </c>
      <c r="P31" s="52">
        <f>O31+N31</f>
        <v>81</v>
      </c>
    </row>
    <row r="32" spans="1:16" ht="12" customHeight="1">
      <c r="A32" s="6"/>
      <c r="B32" s="10"/>
      <c r="C32" s="20"/>
      <c r="D32" s="10"/>
      <c r="E32" s="20"/>
      <c r="F32" s="10"/>
      <c r="G32" s="20"/>
      <c r="H32" s="10"/>
      <c r="I32" s="20"/>
      <c r="J32" s="10"/>
      <c r="K32" s="20"/>
      <c r="L32" s="10"/>
      <c r="M32" s="20"/>
      <c r="N32" s="10"/>
      <c r="O32" s="20"/>
      <c r="P32" s="12"/>
    </row>
    <row r="34" ht="12" customHeight="1">
      <c r="A34" s="6" t="s">
        <v>13</v>
      </c>
    </row>
    <row r="35" spans="1:16" s="32" customFormat="1" ht="12" customHeight="1">
      <c r="A35" s="33" t="s">
        <v>11</v>
      </c>
      <c r="B35" s="48" t="s">
        <v>0</v>
      </c>
      <c r="C35" s="49"/>
      <c r="D35" s="48" t="s">
        <v>1</v>
      </c>
      <c r="E35" s="49"/>
      <c r="F35" s="48" t="s">
        <v>2</v>
      </c>
      <c r="G35" s="49"/>
      <c r="H35" s="48" t="s">
        <v>3</v>
      </c>
      <c r="I35" s="49"/>
      <c r="J35" s="48" t="s">
        <v>4</v>
      </c>
      <c r="K35" s="49"/>
      <c r="L35" s="48" t="s">
        <v>5</v>
      </c>
      <c r="M35" s="49"/>
      <c r="N35" s="48" t="s">
        <v>6</v>
      </c>
      <c r="O35" s="49"/>
      <c r="P35" s="38" t="s">
        <v>7</v>
      </c>
    </row>
    <row r="36" spans="1:16" s="32" customFormat="1" ht="12" customHeight="1">
      <c r="A36" s="33" t="s">
        <v>12</v>
      </c>
      <c r="B36" s="43" t="s">
        <v>8</v>
      </c>
      <c r="C36" s="44" t="s">
        <v>9</v>
      </c>
      <c r="D36" s="43" t="s">
        <v>8</v>
      </c>
      <c r="E36" s="44" t="s">
        <v>9</v>
      </c>
      <c r="F36" s="43" t="s">
        <v>8</v>
      </c>
      <c r="G36" s="44" t="s">
        <v>9</v>
      </c>
      <c r="H36" s="43" t="s">
        <v>8</v>
      </c>
      <c r="I36" s="44" t="s">
        <v>9</v>
      </c>
      <c r="J36" s="43" t="s">
        <v>8</v>
      </c>
      <c r="K36" s="44" t="s">
        <v>9</v>
      </c>
      <c r="L36" s="43" t="s">
        <v>8</v>
      </c>
      <c r="M36" s="44" t="s">
        <v>9</v>
      </c>
      <c r="N36" s="43" t="s">
        <v>8</v>
      </c>
      <c r="O36" s="44" t="s">
        <v>9</v>
      </c>
      <c r="P36" s="45" t="s">
        <v>6</v>
      </c>
    </row>
    <row r="37" spans="1:16" ht="12" customHeight="1">
      <c r="A37" s="6"/>
      <c r="B37" s="13"/>
      <c r="C37" s="14"/>
      <c r="D37" s="13"/>
      <c r="E37" s="14"/>
      <c r="F37" s="13"/>
      <c r="G37" s="14"/>
      <c r="H37" s="13"/>
      <c r="I37" s="14"/>
      <c r="J37" s="13"/>
      <c r="K37" s="14"/>
      <c r="L37" s="13"/>
      <c r="M37" s="14"/>
      <c r="N37" s="13"/>
      <c r="O37" s="14"/>
      <c r="P37" s="15"/>
    </row>
    <row r="38" spans="1:16" s="17" customFormat="1" ht="12" customHeight="1">
      <c r="A38" s="16" t="s">
        <v>30</v>
      </c>
      <c r="B38" s="50">
        <v>1</v>
      </c>
      <c r="C38" s="53">
        <v>0</v>
      </c>
      <c r="D38" s="50">
        <v>1</v>
      </c>
      <c r="E38" s="53">
        <v>1</v>
      </c>
      <c r="F38" s="50">
        <v>0</v>
      </c>
      <c r="G38" s="53">
        <v>0</v>
      </c>
      <c r="H38" s="50">
        <v>0</v>
      </c>
      <c r="I38" s="53">
        <v>0</v>
      </c>
      <c r="J38" s="50">
        <v>0</v>
      </c>
      <c r="K38" s="53">
        <v>0</v>
      </c>
      <c r="L38" s="50">
        <v>11</v>
      </c>
      <c r="M38" s="53">
        <v>4</v>
      </c>
      <c r="N38" s="50">
        <f aca="true" t="shared" si="3" ref="N38:O42">L38+J38+H38+F38+D38+B38</f>
        <v>13</v>
      </c>
      <c r="O38" s="53">
        <f t="shared" si="3"/>
        <v>5</v>
      </c>
      <c r="P38" s="52">
        <f>O38+N38</f>
        <v>18</v>
      </c>
    </row>
    <row r="39" spans="1:16" s="17" customFormat="1" ht="12" customHeight="1">
      <c r="A39" s="62" t="s">
        <v>32</v>
      </c>
      <c r="B39" s="50">
        <v>0</v>
      </c>
      <c r="C39" s="53">
        <v>0</v>
      </c>
      <c r="D39" s="50">
        <v>0</v>
      </c>
      <c r="E39" s="53">
        <v>1</v>
      </c>
      <c r="F39" s="50">
        <v>0</v>
      </c>
      <c r="G39" s="53">
        <v>0</v>
      </c>
      <c r="H39" s="50">
        <v>1</v>
      </c>
      <c r="I39" s="53">
        <v>0</v>
      </c>
      <c r="J39" s="50">
        <v>0</v>
      </c>
      <c r="K39" s="53">
        <v>0</v>
      </c>
      <c r="L39" s="50">
        <v>5</v>
      </c>
      <c r="M39" s="53">
        <v>5</v>
      </c>
      <c r="N39" s="50">
        <f t="shared" si="3"/>
        <v>6</v>
      </c>
      <c r="O39" s="53">
        <f t="shared" si="3"/>
        <v>6</v>
      </c>
      <c r="P39" s="52">
        <f>O39+N39</f>
        <v>12</v>
      </c>
    </row>
    <row r="40" spans="1:16" s="17" customFormat="1" ht="12" customHeight="1">
      <c r="A40" s="62" t="s">
        <v>43</v>
      </c>
      <c r="B40" s="50">
        <v>1</v>
      </c>
      <c r="C40" s="53">
        <v>0</v>
      </c>
      <c r="D40" s="50">
        <v>0</v>
      </c>
      <c r="E40" s="53">
        <v>1</v>
      </c>
      <c r="F40" s="50">
        <v>0</v>
      </c>
      <c r="G40" s="53">
        <v>0</v>
      </c>
      <c r="H40" s="50">
        <v>1</v>
      </c>
      <c r="I40" s="53">
        <v>0</v>
      </c>
      <c r="J40" s="50">
        <v>1</v>
      </c>
      <c r="K40" s="53">
        <v>0</v>
      </c>
      <c r="L40" s="50">
        <v>3</v>
      </c>
      <c r="M40" s="53">
        <v>2</v>
      </c>
      <c r="N40" s="50">
        <f t="shared" si="3"/>
        <v>6</v>
      </c>
      <c r="O40" s="53">
        <f t="shared" si="3"/>
        <v>3</v>
      </c>
      <c r="P40" s="52">
        <f>O40+N40</f>
        <v>9</v>
      </c>
    </row>
    <row r="41" spans="1:16" s="17" customFormat="1" ht="12" customHeight="1">
      <c r="A41" s="16" t="s">
        <v>47</v>
      </c>
      <c r="B41" s="50">
        <v>5</v>
      </c>
      <c r="C41" s="53">
        <v>0</v>
      </c>
      <c r="D41" s="50">
        <v>0</v>
      </c>
      <c r="E41" s="53">
        <v>0</v>
      </c>
      <c r="F41" s="50">
        <v>0</v>
      </c>
      <c r="G41" s="53">
        <v>0</v>
      </c>
      <c r="H41" s="50">
        <v>2</v>
      </c>
      <c r="I41" s="53">
        <v>1</v>
      </c>
      <c r="J41" s="50">
        <v>1</v>
      </c>
      <c r="K41" s="53">
        <v>0</v>
      </c>
      <c r="L41" s="50">
        <v>5</v>
      </c>
      <c r="M41" s="53">
        <v>1</v>
      </c>
      <c r="N41" s="50">
        <f t="shared" si="3"/>
        <v>13</v>
      </c>
      <c r="O41" s="53">
        <f t="shared" si="3"/>
        <v>2</v>
      </c>
      <c r="P41" s="52">
        <f>O41+N41</f>
        <v>15</v>
      </c>
    </row>
    <row r="42" spans="1:16" s="17" customFormat="1" ht="12" customHeight="1">
      <c r="A42" s="16" t="s">
        <v>52</v>
      </c>
      <c r="B42" s="50">
        <v>2</v>
      </c>
      <c r="C42" s="53">
        <v>1</v>
      </c>
      <c r="D42" s="50">
        <v>0</v>
      </c>
      <c r="E42" s="53">
        <v>0</v>
      </c>
      <c r="F42" s="50">
        <v>0</v>
      </c>
      <c r="G42" s="53">
        <v>1</v>
      </c>
      <c r="H42" s="50">
        <v>0</v>
      </c>
      <c r="I42" s="53">
        <v>1</v>
      </c>
      <c r="J42" s="50">
        <v>1</v>
      </c>
      <c r="K42" s="53">
        <v>0</v>
      </c>
      <c r="L42" s="50">
        <v>3</v>
      </c>
      <c r="M42" s="53">
        <v>0</v>
      </c>
      <c r="N42" s="50">
        <f t="shared" si="3"/>
        <v>6</v>
      </c>
      <c r="O42" s="53">
        <f t="shared" si="3"/>
        <v>3</v>
      </c>
      <c r="P42" s="52">
        <f>O42+N42</f>
        <v>9</v>
      </c>
    </row>
    <row r="43" spans="2:16" ht="12" customHeight="1">
      <c r="B43" s="10"/>
      <c r="C43" s="20"/>
      <c r="D43" s="10"/>
      <c r="E43" s="20"/>
      <c r="F43" s="10"/>
      <c r="G43" s="20"/>
      <c r="H43" s="10"/>
      <c r="I43" s="20"/>
      <c r="J43" s="10"/>
      <c r="K43" s="20"/>
      <c r="L43" s="10"/>
      <c r="M43" s="20"/>
      <c r="N43" s="10"/>
      <c r="O43" s="20"/>
      <c r="P43" s="12"/>
    </row>
    <row r="45" ht="12" customHeight="1">
      <c r="A45" s="32"/>
    </row>
    <row r="46" ht="12" customHeight="1">
      <c r="A46" s="28"/>
    </row>
    <row r="47" ht="12" customHeight="1">
      <c r="A47" s="85"/>
    </row>
    <row r="83" spans="1:16" s="17" customFormat="1" ht="12" customHeight="1">
      <c r="A83" s="2"/>
      <c r="B83" s="2"/>
      <c r="C83" s="2"/>
      <c r="D83" s="2"/>
      <c r="E83" s="2"/>
      <c r="F83" s="2"/>
      <c r="G83" s="2"/>
      <c r="H83" s="2"/>
      <c r="I83" s="2"/>
      <c r="J83" s="2"/>
      <c r="K83" s="2"/>
      <c r="L83" s="2"/>
      <c r="M83" s="2"/>
      <c r="N83" s="2"/>
      <c r="O83" s="2"/>
      <c r="P83" s="2"/>
    </row>
    <row r="93" spans="1:16" s="17" customFormat="1" ht="12" customHeight="1">
      <c r="A93" s="2"/>
      <c r="B93" s="2"/>
      <c r="C93" s="2"/>
      <c r="D93" s="2"/>
      <c r="E93" s="2"/>
      <c r="F93" s="2"/>
      <c r="G93" s="2"/>
      <c r="H93" s="2"/>
      <c r="I93" s="2"/>
      <c r="J93" s="2"/>
      <c r="K93" s="2"/>
      <c r="L93" s="2"/>
      <c r="M93" s="2"/>
      <c r="N93" s="2"/>
      <c r="O93" s="2"/>
      <c r="P93" s="2"/>
    </row>
    <row r="145" spans="1:16" s="17" customFormat="1" ht="12" customHeight="1">
      <c r="A145" s="2"/>
      <c r="B145" s="2"/>
      <c r="C145" s="2"/>
      <c r="D145" s="2"/>
      <c r="E145" s="2"/>
      <c r="F145" s="2"/>
      <c r="G145" s="2"/>
      <c r="H145" s="2"/>
      <c r="I145" s="2"/>
      <c r="J145" s="2"/>
      <c r="K145" s="2"/>
      <c r="L145" s="2"/>
      <c r="M145" s="2"/>
      <c r="N145" s="2"/>
      <c r="O145" s="2"/>
      <c r="P145" s="2"/>
    </row>
    <row r="185" spans="1:16" s="17" customFormat="1" ht="12" customHeight="1">
      <c r="A185" s="2"/>
      <c r="B185" s="2"/>
      <c r="C185" s="2"/>
      <c r="D185" s="2"/>
      <c r="E185" s="2"/>
      <c r="F185" s="2"/>
      <c r="G185" s="2"/>
      <c r="H185" s="2"/>
      <c r="I185" s="2"/>
      <c r="J185" s="2"/>
      <c r="K185" s="2"/>
      <c r="L185" s="2"/>
      <c r="M185" s="2"/>
      <c r="N185" s="2"/>
      <c r="O185" s="2"/>
      <c r="P185" s="2"/>
    </row>
    <row r="195" spans="1:16" s="17" customFormat="1" ht="12" customHeight="1">
      <c r="A195" s="2"/>
      <c r="B195" s="2"/>
      <c r="C195" s="2"/>
      <c r="D195" s="2"/>
      <c r="E195" s="2"/>
      <c r="F195" s="2"/>
      <c r="G195" s="2"/>
      <c r="H195" s="2"/>
      <c r="I195" s="2"/>
      <c r="J195" s="2"/>
      <c r="K195" s="2"/>
      <c r="L195" s="2"/>
      <c r="M195" s="2"/>
      <c r="N195" s="2"/>
      <c r="O195" s="2"/>
      <c r="P195" s="2"/>
    </row>
    <row r="235" spans="1:16" s="17" customFormat="1" ht="12" customHeight="1">
      <c r="A235" s="2"/>
      <c r="B235" s="2"/>
      <c r="C235" s="2"/>
      <c r="D235" s="2"/>
      <c r="E235" s="2"/>
      <c r="F235" s="2"/>
      <c r="G235" s="2"/>
      <c r="H235" s="2"/>
      <c r="I235" s="2"/>
      <c r="J235" s="2"/>
      <c r="K235" s="2"/>
      <c r="L235" s="2"/>
      <c r="M235" s="2"/>
      <c r="N235" s="2"/>
      <c r="O235" s="2"/>
      <c r="P235" s="2"/>
    </row>
    <row r="245" spans="1:16" s="17" customFormat="1" ht="12" customHeight="1">
      <c r="A245" s="2"/>
      <c r="B245" s="2"/>
      <c r="C245" s="2"/>
      <c r="D245" s="2"/>
      <c r="E245" s="2"/>
      <c r="F245" s="2"/>
      <c r="G245" s="2"/>
      <c r="H245" s="2"/>
      <c r="I245" s="2"/>
      <c r="J245" s="2"/>
      <c r="K245" s="2"/>
      <c r="L245" s="2"/>
      <c r="M245" s="2"/>
      <c r="N245" s="2"/>
      <c r="O245" s="2"/>
      <c r="P245" s="2"/>
    </row>
    <row r="287" spans="1:16" s="17" customFormat="1" ht="12" customHeight="1">
      <c r="A287" s="2"/>
      <c r="B287" s="2"/>
      <c r="C287" s="2"/>
      <c r="D287" s="2"/>
      <c r="E287" s="2"/>
      <c r="F287" s="2"/>
      <c r="G287" s="2"/>
      <c r="H287" s="2"/>
      <c r="I287" s="2"/>
      <c r="J287" s="2"/>
      <c r="K287" s="2"/>
      <c r="L287" s="2"/>
      <c r="M287" s="2"/>
      <c r="N287" s="2"/>
      <c r="O287" s="2"/>
      <c r="P287" s="2"/>
    </row>
    <row r="329" spans="1:16" s="17" customFormat="1" ht="12" customHeight="1">
      <c r="A329" s="2"/>
      <c r="B329" s="2"/>
      <c r="C329" s="2"/>
      <c r="D329" s="2"/>
      <c r="E329" s="2"/>
      <c r="F329" s="2"/>
      <c r="G329" s="2"/>
      <c r="H329" s="2"/>
      <c r="I329" s="2"/>
      <c r="J329" s="2"/>
      <c r="K329" s="2"/>
      <c r="L329" s="2"/>
      <c r="M329" s="2"/>
      <c r="N329" s="2"/>
      <c r="O329" s="2"/>
      <c r="P329" s="2"/>
    </row>
    <row r="339" spans="1:16" s="17" customFormat="1" ht="12" customHeight="1">
      <c r="A339" s="2"/>
      <c r="B339" s="2"/>
      <c r="C339" s="2"/>
      <c r="D339" s="2"/>
      <c r="E339" s="2"/>
      <c r="F339" s="2"/>
      <c r="G339" s="2"/>
      <c r="H339" s="2"/>
      <c r="I339" s="2"/>
      <c r="J339" s="2"/>
      <c r="K339" s="2"/>
      <c r="L339" s="2"/>
      <c r="M339" s="2"/>
      <c r="N339" s="2"/>
      <c r="O339" s="2"/>
      <c r="P339" s="2"/>
    </row>
    <row r="352" spans="1:16" s="17" customFormat="1" ht="12" customHeight="1">
      <c r="A352" s="2"/>
      <c r="B352" s="2"/>
      <c r="C352" s="2"/>
      <c r="D352" s="2"/>
      <c r="E352" s="2"/>
      <c r="F352" s="2"/>
      <c r="G352" s="2"/>
      <c r="H352" s="2"/>
      <c r="I352" s="2"/>
      <c r="J352" s="2"/>
      <c r="K352" s="2"/>
      <c r="L352" s="2"/>
      <c r="M352" s="2"/>
      <c r="N352" s="2"/>
      <c r="O352" s="2"/>
      <c r="P352" s="2"/>
    </row>
    <row r="382" spans="1:16" s="17" customFormat="1" ht="12" customHeight="1">
      <c r="A382" s="2"/>
      <c r="B382" s="2"/>
      <c r="C382" s="2"/>
      <c r="D382" s="2"/>
      <c r="E382" s="2"/>
      <c r="F382" s="2"/>
      <c r="G382" s="2"/>
      <c r="H382" s="2"/>
      <c r="I382" s="2"/>
      <c r="J382" s="2"/>
      <c r="K382" s="2"/>
      <c r="L382" s="2"/>
      <c r="M382" s="2"/>
      <c r="N382" s="2"/>
      <c r="O382" s="2"/>
      <c r="P382" s="2"/>
    </row>
    <row r="392" spans="1:16" s="17" customFormat="1" ht="12" customHeight="1">
      <c r="A392" s="2"/>
      <c r="B392" s="2"/>
      <c r="C392" s="2"/>
      <c r="D392" s="2"/>
      <c r="E392" s="2"/>
      <c r="F392" s="2"/>
      <c r="G392" s="2"/>
      <c r="H392" s="2"/>
      <c r="I392" s="2"/>
      <c r="J392" s="2"/>
      <c r="K392" s="2"/>
      <c r="L392" s="2"/>
      <c r="M392" s="2"/>
      <c r="N392" s="2"/>
      <c r="O392" s="2"/>
      <c r="P392" s="2"/>
    </row>
    <row r="402" spans="1:16" s="17" customFormat="1" ht="12" customHeight="1">
      <c r="A402" s="2"/>
      <c r="B402" s="2"/>
      <c r="C402" s="2"/>
      <c r="D402" s="2"/>
      <c r="E402" s="2"/>
      <c r="F402" s="2"/>
      <c r="G402" s="2"/>
      <c r="H402" s="2"/>
      <c r="I402" s="2"/>
      <c r="J402" s="2"/>
      <c r="K402" s="2"/>
      <c r="L402" s="2"/>
      <c r="M402" s="2"/>
      <c r="N402" s="2"/>
      <c r="O402" s="2"/>
      <c r="P402" s="2"/>
    </row>
  </sheetData>
  <printOptions horizontalCentered="1"/>
  <pageMargins left="0.25" right="0.25" top="1" bottom="0.75" header="0.5" footer="0.25"/>
  <pageSetup fitToHeight="1" fitToWidth="1" horizontalDpi="300" verticalDpi="300" orientation="landscape" scale="96" r:id="rId1"/>
  <headerFooter alignWithMargins="0">
    <oddHeader>&amp;CThe University of Alabama in Huntsville
Unit Academic Reports 
</oddHeader>
    <oddFooter>&amp;L&amp;8Office of Institutional Research
&amp;D
&amp;F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Debbie Stowers</cp:lastModifiedBy>
  <cp:lastPrinted>2005-06-27T18:42:03Z</cp:lastPrinted>
  <dcterms:created xsi:type="dcterms:W3CDTF">1997-10-13T13:38:23Z</dcterms:created>
  <dcterms:modified xsi:type="dcterms:W3CDTF">2007-08-07T21:44:25Z</dcterms:modified>
  <cp:category/>
  <cp:version/>
  <cp:contentType/>
  <cp:contentStatus/>
</cp:coreProperties>
</file>